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IPv4 Block Structure Planning" sheetId="1" r:id="rId1"/>
    <sheet name="IPv6 Assignment Strategy" sheetId="2" r:id="rId2"/>
    <sheet name="IPv6 Nibble Boundaries" sheetId="3" r:id="rId3"/>
    <sheet name="IPv6 Block Structure - Actual" sheetId="4" r:id="rId4"/>
    <sheet name="IPv6 Block Structure - Sparse" sheetId="5" r:id="rId5"/>
    <sheet name="Sparse Allocation Example" sheetId="6" r:id="rId6"/>
  </sheets>
  <definedNames/>
  <calcPr fullCalcOnLoad="1"/>
</workbook>
</file>

<file path=xl/sharedStrings.xml><?xml version="1.0" encoding="utf-8"?>
<sst xmlns="http://schemas.openxmlformats.org/spreadsheetml/2006/main" count="444" uniqueCount="178">
  <si>
    <t>IPv4 Block Structure Planning</t>
  </si>
  <si>
    <t xml:space="preserve">Copyright 2013-2019, Douglas Barton, dougb@dougbarton.us, All Rights Reserved </t>
  </si>
  <si>
    <t>CIDR Masks Per VLAN Type</t>
  </si>
  <si>
    <t>Sites</t>
  </si>
  <si>
    <t>Site size</t>
  </si>
  <si>
    <t>Users</t>
  </si>
  <si>
    <t>VLAN 1</t>
  </si>
  <si>
    <t>VLAN 2</t>
  </si>
  <si>
    <t>VLAN 3</t>
  </si>
  <si>
    <t>VLAN 4</t>
  </si>
  <si>
    <t>VLAN 5</t>
  </si>
  <si>
    <t>VLAN 6</t>
  </si>
  <si>
    <t>/24s</t>
  </si>
  <si>
    <t>Total CIDR</t>
  </si>
  <si>
    <t>Huge</t>
  </si>
  <si>
    <t>Up to 3000</t>
  </si>
  <si>
    <t>Large</t>
  </si>
  <si>
    <t>500-1,500</t>
  </si>
  <si>
    <t>Medium</t>
  </si>
  <si>
    <t>100-500</t>
  </si>
  <si>
    <t>Small</t>
  </si>
  <si>
    <t>30-100</t>
  </si>
  <si>
    <t>Mini</t>
  </si>
  <si>
    <t>&lt; 30</t>
  </si>
  <si>
    <t>Region 1</t>
  </si>
  <si>
    <t># sites</t>
  </si>
  <si>
    <t>Region 2</t>
  </si>
  <si>
    <t>Total /24s</t>
  </si>
  <si>
    <t>Total CIDR Mask</t>
  </si>
  <si>
    <t>Total</t>
  </si>
  <si>
    <t>Region CIDR Mask</t>
  </si>
  <si>
    <t>Regional CIDR mask is rounded up to accommodate the necessary number of /24s</t>
  </si>
  <si>
    <t>Region 3</t>
  </si>
  <si>
    <t>Region 4</t>
  </si>
  <si>
    <t>IPv6 Assignment Strategy for a /32 Allocation</t>
  </si>
  <si>
    <t>Type</t>
  </si>
  <si>
    <t>Size</t>
  </si>
  <si>
    <t>Contains</t>
  </si>
  <si>
    <t>RIR Allocation</t>
  </si>
  <si>
    <t>/32</t>
  </si>
  <si>
    <t>16 /36s, 8 /35s</t>
  </si>
  <si>
    <t>Keep your CIDR masks on the nibble boundaries (that is, divisible by 4) for easy reverse DNS delegation.</t>
  </si>
  <si>
    <t>Regional Assignment</t>
  </si>
  <si>
    <t>/36</t>
  </si>
  <si>
    <t>16 /40s, 4,096 /48s</t>
  </si>
  <si>
    <t>Large Hub/Data Center Location</t>
  </si>
  <si>
    <t>/40</t>
  </si>
  <si>
    <t>16 /44s, or 256 /48s, or 16,777,216 /64s</t>
  </si>
  <si>
    <t>Medium Hub/Data Center Location</t>
  </si>
  <si>
    <t>/44</t>
  </si>
  <si>
    <t>16 /48s, or 1,048,576 /64s</t>
  </si>
  <si>
    <t>“Spoke,” or Individual Office</t>
  </si>
  <si>
    <t>/48</t>
  </si>
  <si>
    <t>65,536 /64s</t>
  </si>
  <si>
    <t>Network/VLAN</t>
  </si>
  <si>
    <t>/64</t>
  </si>
  <si>
    <t>4,294,967,296 in a /32</t>
  </si>
  <si>
    <t>1,000 hosts/VLAN</t>
  </si>
  <si>
    <t>One /64 for /127 point to point links, per RFC 6164</t>
  </si>
  <si>
    <t>/127</t>
  </si>
  <si>
    <t>9,223,372,036,854,780,000 /127s in a /64</t>
  </si>
  <si>
    <t>Avoid ::ff80 - ::ffff</t>
  </si>
  <si>
    <t>Assuming regions are fairly equal in size:</t>
  </si>
  <si>
    <t>2000:0:0000::</t>
  </si>
  <si>
    <t>Infrastructure</t>
  </si>
  <si>
    <t xml:space="preserve">Something like, North America, South America, Europe, Africa, Asia, Oceana is a common six-region breakdown. </t>
  </si>
  <si>
    <t>2000:0:1000::</t>
  </si>
  <si>
    <t>Reserved for expansion</t>
  </si>
  <si>
    <t>2000:0:2000::</t>
  </si>
  <si>
    <t>First Region</t>
  </si>
  <si>
    <t>2000:0:3000::</t>
  </si>
  <si>
    <t>2000:0:4000::</t>
  </si>
  <si>
    <t>Second Region</t>
  </si>
  <si>
    <t>2000:0:5000::</t>
  </si>
  <si>
    <t>Even if expansion into those regions is a long way off, planning for it in the early stages means your network plan is “permanent.”</t>
  </si>
  <si>
    <t>2000:0:6000::</t>
  </si>
  <si>
    <t>Third Region</t>
  </si>
  <si>
    <t>2000:0:7000::</t>
  </si>
  <si>
    <t>2000:0:8000::</t>
  </si>
  <si>
    <t>Fourth Region</t>
  </si>
  <si>
    <t>2000:0:9000::</t>
  </si>
  <si>
    <t>2000:0:a000::</t>
  </si>
  <si>
    <t>Fifth Region</t>
  </si>
  <si>
    <t>2000:0:b000::</t>
  </si>
  <si>
    <t>2000:0:c000::</t>
  </si>
  <si>
    <t>Sixth Region</t>
  </si>
  <si>
    <t>2000:0:d000::</t>
  </si>
  <si>
    <t>2000:0:e000::</t>
  </si>
  <si>
    <t>Reserved</t>
  </si>
  <si>
    <t>2000:0:f000::</t>
  </si>
  <si>
    <t>Assuming one region larger than the others:</t>
  </si>
  <si>
    <t>Sample /40 breakdown for 2000:0:1000::/36:</t>
  </si>
  <si>
    <t>2000:0:1100::</t>
  </si>
  <si>
    <t>2000:0:1200::</t>
  </si>
  <si>
    <t>16 Total</t>
  </si>
  <si>
    <t>2000:0:1300::</t>
  </si>
  <si>
    <t>…</t>
  </si>
  <si>
    <t>2000:0:1e00::</t>
  </si>
  <si>
    <t>2000:0:1f00::</t>
  </si>
  <si>
    <t>Sample /44 breakdown for 2000:0:1000::/36:</t>
  </si>
  <si>
    <t>2000:0:1010::</t>
  </si>
  <si>
    <t>2000:0:1020::</t>
  </si>
  <si>
    <t>2000:0:1030::</t>
  </si>
  <si>
    <t>2000:0:1040::</t>
  </si>
  <si>
    <t>256 Total</t>
  </si>
  <si>
    <t>2000:0:1050::</t>
  </si>
  <si>
    <t>2000:0:1fd0::</t>
  </si>
  <si>
    <t>2000:0:1fe0::</t>
  </si>
  <si>
    <t>2000:0:1ff0::</t>
  </si>
  <si>
    <t>Sample /48 breakdown for 2000:0:3070::/44:</t>
  </si>
  <si>
    <t>2000:0:3070::</t>
  </si>
  <si>
    <t>2000:0:3071::</t>
  </si>
  <si>
    <t>2000:0:3072::</t>
  </si>
  <si>
    <t>2000:0:3073::</t>
  </si>
  <si>
    <t>2000:0:3079::</t>
  </si>
  <si>
    <t>2000:0:307a::</t>
  </si>
  <si>
    <t>2000:0:307b::</t>
  </si>
  <si>
    <t>2000:0:307c::</t>
  </si>
  <si>
    <t>2000:0:307d::</t>
  </si>
  <si>
    <t>2000:0:307e::</t>
  </si>
  <si>
    <t>2000:0:307f::</t>
  </si>
  <si>
    <t>Understanding IPv6 Nibble Boundaries</t>
  </si>
  <si>
    <t>CIDR</t>
  </si>
  <si>
    <t>4</t>
  </si>
  <si>
    <t>8</t>
  </si>
  <si>
    <t>Address</t>
  </si>
  <si>
    <t>:</t>
  </si>
  <si>
    <t># of /64s</t>
  </si>
  <si>
    <t># of /60s</t>
  </si>
  <si>
    <t># of /56s</t>
  </si>
  <si>
    <t># of /52s</t>
  </si>
  <si>
    <t># of /48s</t>
  </si>
  <si>
    <t>IPv6 Block Structure Planning (Actual Network Sizes)</t>
  </si>
  <si>
    <t>IPv6 CIDR Masks Per VLAN Type</t>
  </si>
  <si>
    <t>/64s</t>
  </si>
  <si>
    <t>Raw Mask</t>
  </si>
  <si>
    <t>Nibble</t>
  </si>
  <si>
    <t>Large Data Center</t>
  </si>
  <si>
    <t>Data Center</t>
  </si>
  <si>
    <t>Medium Data Center</t>
  </si>
  <si>
    <t>&lt;5000</t>
  </si>
  <si>
    <t>100-1,500</t>
  </si>
  <si>
    <t>&lt;100</t>
  </si>
  <si>
    <t>/60s</t>
  </si>
  <si>
    <t>Total /60s</t>
  </si>
  <si>
    <t>Large DC</t>
  </si>
  <si>
    <t>Med. DC</t>
  </si>
  <si>
    <t>Nibble Boundary</t>
  </si>
  <si>
    <t>Regional CIDR mask is rounded up to accommodate the necessary number of /60s</t>
  </si>
  <si>
    <t>IPv6 Block Structure Planning (Sparse Allocation)</t>
  </si>
  <si>
    <t>Copyright 2013-2019, Douglas Barton, dougb@dougbarton.us, All Rights Reserved</t>
  </si>
  <si>
    <t>/48s</t>
  </si>
  <si>
    <r>
      <rPr>
        <sz val="11"/>
        <color indexed="8"/>
        <rFont val="Calibri"/>
        <family val="2"/>
      </rPr>
      <t xml:space="preserve">Early thinking  was a /48 for every site. RFC 6177 recognizes that more flexibility is needed. However, sparse allocation is an important part of IPv6 design because it allows for future growth without needing to renumber. The best of both worlds is to </t>
    </r>
    <r>
      <rPr>
        <i/>
        <sz val="11"/>
        <color indexed="8"/>
        <rFont val="Calibri"/>
        <family val="2"/>
      </rPr>
      <t>reserve</t>
    </r>
    <r>
      <rPr>
        <sz val="11"/>
        <color indexed="8"/>
        <rFont val="Calibri"/>
        <family val="2"/>
      </rPr>
      <t xml:space="preserve"> at least a /48 for every site. Repurposing that block for new sites is done in a fractal pattern, first on the /49 boundary, then on the first /50 boundary, then the third /50 boundary, then the first /51 boundary, etc.; keeping actual site allocations on nibble boundaries. </t>
    </r>
  </si>
  <si>
    <t>Numbers of sites are linked from the ‘IPv6 Block Structure – Actual’ sheet</t>
  </si>
  <si>
    <t>Total /48s</t>
  </si>
  <si>
    <t>Regional CIDR mask is rounded up to accommodate the necessary number of /48s</t>
  </si>
  <si>
    <t>IPv6 Sparse Allocation Example</t>
  </si>
  <si>
    <t>/48 Block</t>
  </si>
  <si>
    <t>First</t>
  </si>
  <si>
    <t>Second</t>
  </si>
  <si>
    <t>Third</t>
  </si>
  <si>
    <t>Fourth</t>
  </si>
  <si>
    <t>Fith</t>
  </si>
  <si>
    <t>Sixth</t>
  </si>
  <si>
    <t>Seventh</t>
  </si>
  <si>
    <t>Eighth</t>
  </si>
  <si>
    <t>Ninth</t>
  </si>
  <si>
    <t>/52 (First)</t>
  </si>
  <si>
    <t>/52 allocated</t>
  </si>
  <si>
    <t>/52 (Ninth)</t>
  </si>
  <si>
    <t>/51 (Fifth)</t>
  </si>
  <si>
    <t>/50 (Third)</t>
  </si>
  <si>
    <t>/51 (Sixth)</t>
  </si>
  <si>
    <t>/49 (Second)</t>
  </si>
  <si>
    <t>/51 (Seventh)</t>
  </si>
  <si>
    <t>/50 (Fourth)</t>
  </si>
  <si>
    <t>/51 (Eighth)</t>
  </si>
  <si>
    <t xml:space="preserve">This is a basic example of repurposing a reserved /48 for additional /52 sites using sparse allocation.
The goal is to allocate additional sites to allow for maximum room for growth at each site, all other things being equal.
The order in which blocks are allocated could be altered for real or projected growth at a given site, the need to allocate a larger block for a new site, etc. </t>
  </si>
</sst>
</file>

<file path=xl/styles.xml><?xml version="1.0" encoding="utf-8"?>
<styleSheet xmlns="http://schemas.openxmlformats.org/spreadsheetml/2006/main">
  <numFmts count="4">
    <numFmt numFmtId="164" formatCode="General"/>
    <numFmt numFmtId="165" formatCode="#,##0"/>
    <numFmt numFmtId="166" formatCode="@"/>
    <numFmt numFmtId="167" formatCode="0"/>
  </numFmts>
  <fonts count="13">
    <font>
      <sz val="11"/>
      <color indexed="8"/>
      <name val="Calibri"/>
      <family val="2"/>
    </font>
    <font>
      <sz val="10"/>
      <name val="Arial"/>
      <family val="0"/>
    </font>
    <font>
      <sz val="12"/>
      <color indexed="8"/>
      <name val="Calibri"/>
      <family val="2"/>
    </font>
    <font>
      <sz val="18"/>
      <name val="Calibri"/>
      <family val="2"/>
    </font>
    <font>
      <sz val="12"/>
      <name val="Calibri"/>
      <family val="2"/>
    </font>
    <font>
      <sz val="14"/>
      <name val="Calibri"/>
      <family val="2"/>
    </font>
    <font>
      <b/>
      <sz val="12"/>
      <color indexed="8"/>
      <name val="Calibri"/>
      <family val="2"/>
    </font>
    <font>
      <sz val="12"/>
      <name val="Calibri (Body)?"/>
      <family val="0"/>
    </font>
    <font>
      <sz val="12"/>
      <color indexed="8"/>
      <name val="Calibri (Body)?"/>
      <family val="0"/>
    </font>
    <font>
      <b/>
      <sz val="12"/>
      <name val="Calibri (Body)?"/>
      <family val="0"/>
    </font>
    <font>
      <sz val="12"/>
      <color indexed="12"/>
      <name val="Calibri (Body)?"/>
      <family val="0"/>
    </font>
    <font>
      <i/>
      <sz val="11"/>
      <color indexed="8"/>
      <name val="Calibri"/>
      <family val="2"/>
    </font>
    <font>
      <b/>
      <sz val="12"/>
      <color indexed="8"/>
      <name val="Calibri (Body)?"/>
      <family val="0"/>
    </font>
  </fonts>
  <fills count="17">
    <fill>
      <patternFill/>
    </fill>
    <fill>
      <patternFill patternType="gray125"/>
    </fill>
    <fill>
      <patternFill patternType="solid">
        <fgColor indexed="9"/>
        <bgColor indexed="64"/>
      </patternFill>
    </fill>
    <fill>
      <patternFill patternType="solid">
        <fgColor indexed="22"/>
        <bgColor indexed="64"/>
      </patternFill>
    </fill>
    <fill>
      <patternFill patternType="solid">
        <fgColor indexed="46"/>
        <bgColor indexed="64"/>
      </patternFill>
    </fill>
    <fill>
      <patternFill patternType="solid">
        <fgColor indexed="26"/>
        <bgColor indexed="64"/>
      </patternFill>
    </fill>
    <fill>
      <patternFill patternType="solid">
        <fgColor indexed="44"/>
        <bgColor indexed="64"/>
      </patternFill>
    </fill>
    <fill>
      <patternFill patternType="solid">
        <fgColor indexed="42"/>
        <bgColor indexed="64"/>
      </patternFill>
    </fill>
    <fill>
      <patternFill patternType="solid">
        <fgColor indexed="31"/>
        <bgColor indexed="64"/>
      </patternFill>
    </fill>
    <fill>
      <patternFill patternType="solid">
        <fgColor indexed="47"/>
        <bgColor indexed="64"/>
      </patternFill>
    </fill>
    <fill>
      <patternFill patternType="solid">
        <fgColor indexed="43"/>
        <bgColor indexed="64"/>
      </patternFill>
    </fill>
    <fill>
      <patternFill patternType="solid">
        <fgColor indexed="55"/>
        <bgColor indexed="64"/>
      </patternFill>
    </fill>
    <fill>
      <patternFill patternType="solid">
        <fgColor indexed="41"/>
        <bgColor indexed="64"/>
      </patternFill>
    </fill>
    <fill>
      <patternFill patternType="solid">
        <fgColor indexed="29"/>
        <bgColor indexed="64"/>
      </patternFill>
    </fill>
    <fill>
      <patternFill patternType="solid">
        <fgColor indexed="27"/>
        <bgColor indexed="64"/>
      </patternFill>
    </fill>
    <fill>
      <patternFill patternType="solid">
        <fgColor indexed="45"/>
        <bgColor indexed="64"/>
      </patternFill>
    </fill>
    <fill>
      <patternFill patternType="solid">
        <fgColor indexed="24"/>
        <bgColor indexed="64"/>
      </patternFill>
    </fill>
  </fills>
  <borders count="18">
    <border>
      <left/>
      <right/>
      <top/>
      <bottom/>
      <diagonal/>
    </border>
    <border>
      <left>
        <color indexed="63"/>
      </left>
      <right style="thin">
        <color indexed="63"/>
      </right>
      <top>
        <color indexed="63"/>
      </top>
      <bottom style="thin">
        <color indexed="63"/>
      </bottom>
    </border>
    <border>
      <left>
        <color indexed="63"/>
      </left>
      <right style="thin">
        <color indexed="63"/>
      </right>
      <top style="thin">
        <color indexed="63"/>
      </top>
      <bottom style="thin">
        <color indexed="63"/>
      </bottom>
    </border>
    <border>
      <left>
        <color indexed="63"/>
      </left>
      <right>
        <color indexed="63"/>
      </right>
      <top style="thin">
        <color indexed="8"/>
      </top>
      <bottom>
        <color indexed="63"/>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color indexed="63"/>
      </bottom>
    </border>
    <border>
      <left style="thin">
        <color indexed="8"/>
      </left>
      <right style="thin">
        <color indexed="8"/>
      </right>
      <top style="thin">
        <color indexed="8"/>
      </top>
      <bottom>
        <color indexed="63"/>
      </bottom>
    </border>
    <border>
      <left>
        <color indexed="63"/>
      </left>
      <right style="thin">
        <color indexed="8"/>
      </right>
      <top>
        <color indexed="63"/>
      </top>
      <bottom style="thin">
        <color indexed="8"/>
      </bottom>
    </border>
    <border>
      <left>
        <color indexed="63"/>
      </left>
      <right style="thin">
        <color indexed="8"/>
      </right>
      <top style="thin">
        <color indexed="8"/>
      </top>
      <bottom style="thin">
        <color indexed="8"/>
      </bottom>
    </border>
    <border>
      <left style="thin">
        <color indexed="8"/>
      </left>
      <right style="thin">
        <color indexed="63"/>
      </right>
      <top>
        <color indexed="63"/>
      </top>
      <bottom style="thin">
        <color indexed="63"/>
      </bottom>
    </border>
    <border>
      <left>
        <color indexed="63"/>
      </left>
      <right>
        <color indexed="63"/>
      </right>
      <top style="medium">
        <color indexed="8"/>
      </top>
      <bottom>
        <color indexed="63"/>
      </bottom>
    </border>
    <border>
      <left>
        <color indexed="63"/>
      </left>
      <right>
        <color indexed="63"/>
      </right>
      <top>
        <color indexed="63"/>
      </top>
      <bottom style="thin">
        <color indexed="63"/>
      </bottom>
    </border>
    <border>
      <left>
        <color indexed="63"/>
      </left>
      <right style="thin">
        <color indexed="63"/>
      </right>
      <top>
        <color indexed="63"/>
      </top>
      <bottom>
        <color indexed="63"/>
      </bottom>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144">
    <xf numFmtId="164" fontId="0" fillId="0" borderId="0" xfId="0" applyAlignment="1">
      <alignment/>
    </xf>
    <xf numFmtId="164" fontId="2" fillId="0" borderId="0" xfId="0" applyFont="1" applyAlignment="1">
      <alignment/>
    </xf>
    <xf numFmtId="164" fontId="3" fillId="0" borderId="1" xfId="0" applyFont="1" applyBorder="1" applyAlignment="1">
      <alignment horizontal="left"/>
    </xf>
    <xf numFmtId="164" fontId="4" fillId="0" borderId="0" xfId="0" applyFont="1" applyAlignment="1">
      <alignment/>
    </xf>
    <xf numFmtId="164" fontId="5" fillId="0" borderId="2" xfId="0" applyFont="1" applyBorder="1" applyAlignment="1">
      <alignment horizontal="left"/>
    </xf>
    <xf numFmtId="164" fontId="2" fillId="0" borderId="0" xfId="0" applyFont="1" applyBorder="1" applyAlignment="1">
      <alignment/>
    </xf>
    <xf numFmtId="164" fontId="2" fillId="0" borderId="3" xfId="0" applyFont="1" applyBorder="1" applyAlignment="1">
      <alignment/>
    </xf>
    <xf numFmtId="164" fontId="2" fillId="2" borderId="4" xfId="0" applyFont="1" applyFill="1" applyBorder="1" applyAlignment="1">
      <alignment horizontal="left"/>
    </xf>
    <xf numFmtId="164" fontId="2" fillId="2" borderId="5" xfId="0" applyFont="1" applyFill="1" applyBorder="1" applyAlignment="1">
      <alignment horizontal="left"/>
    </xf>
    <xf numFmtId="164" fontId="2" fillId="2" borderId="3" xfId="0" applyFont="1" applyFill="1" applyBorder="1" applyAlignment="1">
      <alignment horizontal="left"/>
    </xf>
    <xf numFmtId="164" fontId="2" fillId="2" borderId="3" xfId="0" applyFont="1" applyFill="1" applyBorder="1" applyAlignment="1">
      <alignment/>
    </xf>
    <xf numFmtId="164" fontId="2" fillId="2" borderId="6" xfId="0" applyFont="1" applyFill="1" applyBorder="1" applyAlignment="1">
      <alignment/>
    </xf>
    <xf numFmtId="164" fontId="4" fillId="0" borderId="7" xfId="0" applyFont="1" applyBorder="1" applyAlignment="1">
      <alignment horizontal="center"/>
    </xf>
    <xf numFmtId="164" fontId="4" fillId="3" borderId="4" xfId="0" applyFont="1" applyFill="1" applyBorder="1" applyAlignment="1">
      <alignment wrapText="1"/>
    </xf>
    <xf numFmtId="164" fontId="4" fillId="3" borderId="7" xfId="0" applyFont="1" applyFill="1" applyBorder="1" applyAlignment="1">
      <alignment wrapText="1"/>
    </xf>
    <xf numFmtId="164" fontId="4" fillId="4" borderId="8" xfId="0" applyFont="1" applyFill="1" applyBorder="1" applyAlignment="1">
      <alignment horizontal="right"/>
    </xf>
    <xf numFmtId="164" fontId="4" fillId="0" borderId="8" xfId="0" applyFont="1" applyBorder="1" applyAlignment="1">
      <alignment/>
    </xf>
    <xf numFmtId="165" fontId="4" fillId="0" borderId="8" xfId="0" applyNumberFormat="1" applyFont="1" applyBorder="1" applyAlignment="1">
      <alignment horizontal="right"/>
    </xf>
    <xf numFmtId="164" fontId="4" fillId="0" borderId="7" xfId="0" applyFont="1" applyBorder="1" applyAlignment="1">
      <alignment/>
    </xf>
    <xf numFmtId="164" fontId="4" fillId="0" borderId="8" xfId="0" applyFont="1" applyBorder="1" applyAlignment="1">
      <alignment horizontal="right"/>
    </xf>
    <xf numFmtId="164" fontId="4" fillId="5" borderId="9" xfId="0" applyFont="1" applyFill="1" applyBorder="1" applyAlignment="1">
      <alignment horizontal="center"/>
    </xf>
    <xf numFmtId="164" fontId="4" fillId="5" borderId="8" xfId="0" applyFont="1" applyFill="1" applyBorder="1" applyAlignment="1">
      <alignment horizontal="right"/>
    </xf>
    <xf numFmtId="164" fontId="2" fillId="5" borderId="9" xfId="0" applyFont="1" applyFill="1" applyBorder="1" applyAlignment="1">
      <alignment horizontal="right"/>
    </xf>
    <xf numFmtId="164" fontId="4" fillId="6" borderId="9" xfId="0" applyFont="1" applyFill="1" applyBorder="1" applyAlignment="1">
      <alignment horizontal="center"/>
    </xf>
    <xf numFmtId="164" fontId="2" fillId="6" borderId="8" xfId="0" applyFont="1" applyFill="1" applyBorder="1" applyAlignment="1">
      <alignment horizontal="right"/>
    </xf>
    <xf numFmtId="164" fontId="4" fillId="6" borderId="9" xfId="0" applyFont="1" applyFill="1" applyBorder="1" applyAlignment="1">
      <alignment horizontal="right"/>
    </xf>
    <xf numFmtId="164" fontId="0" fillId="0" borderId="0" xfId="0" applyFont="1" applyAlignment="1">
      <alignment horizontal="right"/>
    </xf>
    <xf numFmtId="165" fontId="2" fillId="0" borderId="0" xfId="0" applyNumberFormat="1" applyFont="1" applyAlignment="1">
      <alignment horizontal="right"/>
    </xf>
    <xf numFmtId="164" fontId="2" fillId="0" borderId="0" xfId="0" applyFont="1" applyAlignment="1">
      <alignment horizontal="right"/>
    </xf>
    <xf numFmtId="164" fontId="4" fillId="5" borderId="0" xfId="0" applyFont="1" applyFill="1" applyBorder="1" applyAlignment="1">
      <alignment horizontal="right"/>
    </xf>
    <xf numFmtId="164" fontId="4" fillId="5" borderId="10" xfId="0" applyFont="1" applyFill="1" applyBorder="1" applyAlignment="1">
      <alignment horizontal="right"/>
    </xf>
    <xf numFmtId="164" fontId="2" fillId="5" borderId="0" xfId="0" applyFont="1" applyFill="1" applyBorder="1" applyAlignment="1">
      <alignment horizontal="right"/>
    </xf>
    <xf numFmtId="164" fontId="2" fillId="6" borderId="0" xfId="0" applyFont="1" applyFill="1" applyAlignment="1">
      <alignment horizontal="right"/>
    </xf>
    <xf numFmtId="164" fontId="2" fillId="6" borderId="10" xfId="0" applyFont="1" applyFill="1" applyBorder="1" applyAlignment="1">
      <alignment horizontal="right"/>
    </xf>
    <xf numFmtId="164" fontId="4" fillId="6" borderId="0" xfId="0" applyFont="1" applyFill="1" applyBorder="1" applyAlignment="1">
      <alignment horizontal="right"/>
    </xf>
    <xf numFmtId="164" fontId="6" fillId="7" borderId="0" xfId="0" applyFont="1" applyFill="1" applyAlignment="1">
      <alignment/>
    </xf>
    <xf numFmtId="164" fontId="2" fillId="5" borderId="10" xfId="0" applyFont="1" applyFill="1" applyBorder="1" applyAlignment="1">
      <alignment horizontal="right"/>
    </xf>
    <xf numFmtId="164" fontId="2" fillId="5" borderId="3" xfId="0" applyFont="1" applyFill="1" applyBorder="1" applyAlignment="1">
      <alignment horizontal="right"/>
    </xf>
    <xf numFmtId="164" fontId="2" fillId="5" borderId="11" xfId="0" applyFont="1" applyFill="1" applyBorder="1" applyAlignment="1">
      <alignment horizontal="right"/>
    </xf>
    <xf numFmtId="164" fontId="2" fillId="6" borderId="3" xfId="0" applyFont="1" applyFill="1" applyBorder="1" applyAlignment="1">
      <alignment horizontal="right"/>
    </xf>
    <xf numFmtId="164" fontId="2" fillId="6" borderId="11" xfId="0" applyFont="1" applyFill="1" applyBorder="1" applyAlignment="1">
      <alignment horizontal="right"/>
    </xf>
    <xf numFmtId="164" fontId="2" fillId="5" borderId="0" xfId="0" applyFont="1" applyFill="1" applyBorder="1" applyAlignment="1">
      <alignment horizontal="center"/>
    </xf>
    <xf numFmtId="164" fontId="2" fillId="6" borderId="0" xfId="0" applyFont="1" applyFill="1" applyBorder="1" applyAlignment="1">
      <alignment horizontal="center"/>
    </xf>
    <xf numFmtId="164" fontId="2" fillId="6" borderId="0" xfId="0" applyFont="1" applyFill="1" applyBorder="1" applyAlignment="1">
      <alignment horizontal="right"/>
    </xf>
    <xf numFmtId="164" fontId="2" fillId="0" borderId="0" xfId="0" applyFont="1" applyBorder="1" applyAlignment="1">
      <alignment horizontal="left" wrapText="1"/>
    </xf>
    <xf numFmtId="164" fontId="2" fillId="0" borderId="0" xfId="0" applyFont="1" applyBorder="1" applyAlignment="1">
      <alignment horizontal="right"/>
    </xf>
    <xf numFmtId="164" fontId="2" fillId="0" borderId="0" xfId="0" applyFont="1" applyBorder="1" applyAlignment="1">
      <alignment horizontal="center"/>
    </xf>
    <xf numFmtId="164" fontId="4" fillId="8" borderId="9" xfId="0" applyFont="1" applyFill="1" applyBorder="1" applyAlignment="1">
      <alignment horizontal="center"/>
    </xf>
    <xf numFmtId="164" fontId="2" fillId="8" borderId="8" xfId="0" applyFont="1" applyFill="1" applyBorder="1" applyAlignment="1">
      <alignment horizontal="right"/>
    </xf>
    <xf numFmtId="164" fontId="2" fillId="8" borderId="9" xfId="0" applyFont="1" applyFill="1" applyBorder="1" applyAlignment="1">
      <alignment horizontal="right"/>
    </xf>
    <xf numFmtId="164" fontId="4" fillId="9" borderId="9" xfId="0" applyFont="1" applyFill="1" applyBorder="1" applyAlignment="1">
      <alignment horizontal="center"/>
    </xf>
    <xf numFmtId="164" fontId="2" fillId="9" borderId="8" xfId="0" applyFont="1" applyFill="1" applyBorder="1" applyAlignment="1">
      <alignment horizontal="right"/>
    </xf>
    <xf numFmtId="164" fontId="2" fillId="9" borderId="9" xfId="0" applyFont="1" applyFill="1" applyBorder="1" applyAlignment="1">
      <alignment horizontal="right"/>
    </xf>
    <xf numFmtId="164" fontId="2" fillId="8" borderId="0" xfId="0" applyFont="1" applyFill="1" applyAlignment="1">
      <alignment horizontal="right"/>
    </xf>
    <xf numFmtId="164" fontId="2" fillId="8" borderId="10" xfId="0" applyFont="1" applyFill="1" applyBorder="1" applyAlignment="1">
      <alignment horizontal="right"/>
    </xf>
    <xf numFmtId="164" fontId="2" fillId="9" borderId="0" xfId="0" applyFont="1" applyFill="1" applyAlignment="1">
      <alignment horizontal="right"/>
    </xf>
    <xf numFmtId="164" fontId="2" fillId="9" borderId="10" xfId="0" applyFont="1" applyFill="1" applyBorder="1" applyAlignment="1">
      <alignment horizontal="right"/>
    </xf>
    <xf numFmtId="164" fontId="4" fillId="8" borderId="0" xfId="0" applyFont="1" applyFill="1" applyBorder="1" applyAlignment="1">
      <alignment horizontal="right"/>
    </xf>
    <xf numFmtId="164" fontId="4" fillId="9" borderId="0" xfId="0" applyFont="1" applyFill="1" applyBorder="1" applyAlignment="1">
      <alignment horizontal="right"/>
    </xf>
    <xf numFmtId="164" fontId="2" fillId="8" borderId="3" xfId="0" applyFont="1" applyFill="1" applyBorder="1" applyAlignment="1">
      <alignment horizontal="right"/>
    </xf>
    <xf numFmtId="164" fontId="2" fillId="8" borderId="11" xfId="0" applyFont="1" applyFill="1" applyBorder="1" applyAlignment="1">
      <alignment horizontal="right"/>
    </xf>
    <xf numFmtId="164" fontId="2" fillId="9" borderId="3" xfId="0" applyFont="1" applyFill="1" applyBorder="1" applyAlignment="1">
      <alignment horizontal="right"/>
    </xf>
    <xf numFmtId="164" fontId="2" fillId="9" borderId="11" xfId="0" applyFont="1" applyFill="1" applyBorder="1" applyAlignment="1">
      <alignment horizontal="right"/>
    </xf>
    <xf numFmtId="164" fontId="2" fillId="8" borderId="0" xfId="0" applyFont="1" applyFill="1" applyAlignment="1">
      <alignment/>
    </xf>
    <xf numFmtId="164" fontId="2" fillId="8" borderId="0" xfId="0" applyFont="1" applyFill="1" applyBorder="1" applyAlignment="1">
      <alignment horizontal="right"/>
    </xf>
    <xf numFmtId="164" fontId="2" fillId="9" borderId="0" xfId="0" applyFont="1" applyFill="1" applyAlignment="1">
      <alignment/>
    </xf>
    <xf numFmtId="164" fontId="2" fillId="9" borderId="0" xfId="0" applyFont="1" applyFill="1" applyBorder="1" applyAlignment="1">
      <alignment horizontal="right"/>
    </xf>
    <xf numFmtId="164" fontId="7" fillId="0" borderId="0" xfId="0" applyFont="1" applyAlignment="1">
      <alignment/>
    </xf>
    <xf numFmtId="166" fontId="7" fillId="0" borderId="0" xfId="0" applyNumberFormat="1" applyFont="1" applyAlignment="1">
      <alignment horizontal="center"/>
    </xf>
    <xf numFmtId="164" fontId="7" fillId="0" borderId="0" xfId="0" applyFont="1" applyAlignment="1">
      <alignment horizontal="center"/>
    </xf>
    <xf numFmtId="164" fontId="3" fillId="0" borderId="7" xfId="0" applyFont="1" applyBorder="1" applyAlignment="1">
      <alignment/>
    </xf>
    <xf numFmtId="164" fontId="5" fillId="0" borderId="12" xfId="0" applyFont="1" applyBorder="1" applyAlignment="1">
      <alignment/>
    </xf>
    <xf numFmtId="164" fontId="8" fillId="0" borderId="0" xfId="0" applyFont="1" applyBorder="1" applyAlignment="1">
      <alignment/>
    </xf>
    <xf numFmtId="164" fontId="9" fillId="0" borderId="5" xfId="0" applyFont="1" applyBorder="1" applyAlignment="1">
      <alignment horizontal="center"/>
    </xf>
    <xf numFmtId="166" fontId="9" fillId="0" borderId="7" xfId="0" applyNumberFormat="1" applyFont="1" applyBorder="1" applyAlignment="1">
      <alignment horizontal="center"/>
    </xf>
    <xf numFmtId="166" fontId="9" fillId="0" borderId="13" xfId="0" applyNumberFormat="1" applyFont="1" applyBorder="1" applyAlignment="1">
      <alignment horizontal="center"/>
    </xf>
    <xf numFmtId="164" fontId="7" fillId="0" borderId="0" xfId="0" applyFont="1" applyBorder="1" applyAlignment="1">
      <alignment horizontal="center" vertical="top" wrapText="1"/>
    </xf>
    <xf numFmtId="164" fontId="8" fillId="0" borderId="0" xfId="0" applyFont="1" applyAlignment="1">
      <alignment horizontal="center"/>
    </xf>
    <xf numFmtId="165" fontId="7" fillId="0" borderId="0" xfId="0" applyNumberFormat="1" applyFont="1" applyAlignment="1">
      <alignment horizontal="center"/>
    </xf>
    <xf numFmtId="164" fontId="10" fillId="0" borderId="0" xfId="0" applyFont="1" applyAlignment="1">
      <alignment/>
    </xf>
    <xf numFmtId="164" fontId="7" fillId="0" borderId="0" xfId="0" applyFont="1" applyAlignment="1">
      <alignment horizontal="right"/>
    </xf>
    <xf numFmtId="166" fontId="7" fillId="10" borderId="0" xfId="0" applyNumberFormat="1" applyFont="1" applyFill="1" applyAlignment="1">
      <alignment horizontal="center"/>
    </xf>
    <xf numFmtId="166" fontId="7" fillId="6" borderId="0" xfId="0" applyNumberFormat="1" applyFont="1" applyFill="1" applyAlignment="1">
      <alignment horizontal="center"/>
    </xf>
    <xf numFmtId="166" fontId="7" fillId="8" borderId="0" xfId="0" applyNumberFormat="1" applyFont="1" applyFill="1" applyAlignment="1">
      <alignment horizontal="center"/>
    </xf>
    <xf numFmtId="166" fontId="7" fillId="9" borderId="0" xfId="0" applyNumberFormat="1" applyFont="1" applyFill="1" applyAlignment="1">
      <alignment horizontal="center"/>
    </xf>
    <xf numFmtId="166" fontId="7" fillId="11" borderId="0" xfId="0" applyNumberFormat="1" applyFont="1" applyFill="1" applyAlignment="1">
      <alignment horizontal="center"/>
    </xf>
    <xf numFmtId="166" fontId="7" fillId="12" borderId="0" xfId="0" applyNumberFormat="1" applyFont="1" applyFill="1" applyAlignment="1">
      <alignment horizontal="center"/>
    </xf>
    <xf numFmtId="166" fontId="7" fillId="7" borderId="0" xfId="0" applyNumberFormat="1" applyFont="1" applyFill="1" applyAlignment="1">
      <alignment horizontal="center"/>
    </xf>
    <xf numFmtId="164" fontId="8" fillId="6" borderId="0" xfId="0" applyFont="1" applyFill="1" applyAlignment="1">
      <alignment horizontal="center"/>
    </xf>
    <xf numFmtId="164" fontId="8" fillId="8" borderId="0" xfId="0" applyFont="1" applyFill="1" applyAlignment="1">
      <alignment horizontal="center"/>
    </xf>
    <xf numFmtId="164" fontId="8" fillId="9" borderId="0" xfId="0" applyFont="1" applyFill="1" applyAlignment="1">
      <alignment horizontal="center"/>
    </xf>
    <xf numFmtId="164" fontId="8" fillId="11" borderId="0" xfId="0" applyFont="1" applyFill="1" applyAlignment="1">
      <alignment horizontal="center"/>
    </xf>
    <xf numFmtId="164" fontId="8" fillId="12" borderId="0" xfId="0" applyFont="1" applyFill="1" applyAlignment="1">
      <alignment horizontal="center"/>
    </xf>
    <xf numFmtId="164" fontId="8" fillId="7" borderId="0" xfId="0" applyFont="1" applyFill="1" applyAlignment="1">
      <alignment horizontal="center"/>
    </xf>
    <xf numFmtId="164" fontId="8" fillId="0" borderId="0" xfId="0" applyFont="1" applyAlignment="1">
      <alignment/>
    </xf>
    <xf numFmtId="164" fontId="3" fillId="0" borderId="14" xfId="0" applyFont="1" applyBorder="1" applyAlignment="1">
      <alignment horizontal="left"/>
    </xf>
    <xf numFmtId="166" fontId="2" fillId="0" borderId="0" xfId="0" applyNumberFormat="1" applyFont="1" applyBorder="1" applyAlignment="1">
      <alignment/>
    </xf>
    <xf numFmtId="166" fontId="2" fillId="0" borderId="0" xfId="0" applyNumberFormat="1" applyFont="1" applyAlignment="1">
      <alignment/>
    </xf>
    <xf numFmtId="166" fontId="6" fillId="0" borderId="0" xfId="0" applyNumberFormat="1" applyFont="1" applyAlignment="1">
      <alignment/>
    </xf>
    <xf numFmtId="167" fontId="2" fillId="0" borderId="0" xfId="0" applyNumberFormat="1" applyFont="1" applyAlignment="1">
      <alignment/>
    </xf>
    <xf numFmtId="164" fontId="2" fillId="0" borderId="0" xfId="0" applyNumberFormat="1" applyFont="1" applyAlignment="1">
      <alignment/>
    </xf>
    <xf numFmtId="165" fontId="2" fillId="0" borderId="0" xfId="0" applyNumberFormat="1" applyFont="1" applyAlignment="1">
      <alignment/>
    </xf>
    <xf numFmtId="164" fontId="4" fillId="0" borderId="7" xfId="0" applyFont="1" applyBorder="1" applyAlignment="1">
      <alignment horizontal="left"/>
    </xf>
    <xf numFmtId="164" fontId="4" fillId="3" borderId="4" xfId="0" applyFont="1" applyFill="1" applyBorder="1" applyAlignment="1">
      <alignment/>
    </xf>
    <xf numFmtId="164" fontId="4" fillId="3" borderId="7" xfId="0" applyFont="1" applyFill="1" applyBorder="1" applyAlignment="1">
      <alignment horizontal="left"/>
    </xf>
    <xf numFmtId="164" fontId="4" fillId="3" borderId="7" xfId="0" applyFont="1" applyFill="1" applyBorder="1" applyAlignment="1">
      <alignment horizontal="right"/>
    </xf>
    <xf numFmtId="164" fontId="4" fillId="0" borderId="4" xfId="0" applyFont="1" applyFill="1" applyBorder="1" applyAlignment="1">
      <alignment/>
    </xf>
    <xf numFmtId="164" fontId="4" fillId="0" borderId="7" xfId="0" applyFont="1" applyFill="1" applyBorder="1" applyAlignment="1">
      <alignment horizontal="right"/>
    </xf>
    <xf numFmtId="164" fontId="4" fillId="0" borderId="8" xfId="0" applyFont="1" applyFill="1" applyBorder="1" applyAlignment="1">
      <alignment horizontal="right"/>
    </xf>
    <xf numFmtId="164" fontId="4" fillId="0" borderId="0" xfId="0" applyFont="1" applyBorder="1" applyAlignment="1">
      <alignment/>
    </xf>
    <xf numFmtId="165" fontId="2" fillId="0" borderId="0" xfId="0" applyNumberFormat="1" applyFont="1" applyBorder="1" applyAlignment="1">
      <alignment horizontal="left"/>
    </xf>
    <xf numFmtId="164" fontId="6" fillId="7" borderId="15" xfId="0" applyFont="1" applyFill="1" applyBorder="1" applyAlignment="1">
      <alignment/>
    </xf>
    <xf numFmtId="164" fontId="2" fillId="0" borderId="0" xfId="0" applyFont="1" applyFill="1" applyBorder="1" applyAlignment="1">
      <alignment horizontal="left" wrapText="1"/>
    </xf>
    <xf numFmtId="164" fontId="2" fillId="0" borderId="0" xfId="0" applyFont="1" applyFill="1" applyAlignment="1">
      <alignment horizontal="left" wrapText="1"/>
    </xf>
    <xf numFmtId="164" fontId="4" fillId="4" borderId="7" xfId="0" applyFont="1" applyFill="1" applyBorder="1" applyAlignment="1">
      <alignment horizontal="right"/>
    </xf>
    <xf numFmtId="164" fontId="0" fillId="0" borderId="0" xfId="0" applyFont="1" applyBorder="1" applyAlignment="1">
      <alignment wrapText="1"/>
    </xf>
    <xf numFmtId="164" fontId="4" fillId="0" borderId="0" xfId="0" applyFont="1" applyBorder="1" applyAlignment="1">
      <alignment horizontal="left"/>
    </xf>
    <xf numFmtId="164" fontId="6" fillId="0" borderId="15" xfId="0" applyFont="1" applyBorder="1" applyAlignment="1">
      <alignment horizontal="right"/>
    </xf>
    <xf numFmtId="164" fontId="6" fillId="7" borderId="15" xfId="0" applyFont="1" applyFill="1" applyBorder="1" applyAlignment="1">
      <alignment horizontal="right"/>
    </xf>
    <xf numFmtId="164" fontId="2" fillId="0" borderId="0" xfId="0" applyFont="1" applyFill="1" applyBorder="1" applyAlignment="1">
      <alignment wrapText="1"/>
    </xf>
    <xf numFmtId="164" fontId="2" fillId="6" borderId="0" xfId="0" applyFont="1" applyFill="1" applyAlignment="1">
      <alignment/>
    </xf>
    <xf numFmtId="164" fontId="8" fillId="0" borderId="0" xfId="0" applyFont="1" applyAlignment="1">
      <alignment/>
    </xf>
    <xf numFmtId="164" fontId="7" fillId="0" borderId="0" xfId="0" applyFont="1" applyBorder="1" applyAlignment="1">
      <alignment horizontal="left"/>
    </xf>
    <xf numFmtId="164" fontId="12" fillId="0" borderId="1" xfId="0" applyFont="1" applyBorder="1" applyAlignment="1">
      <alignment/>
    </xf>
    <xf numFmtId="164" fontId="12" fillId="0" borderId="16" xfId="0" applyFont="1" applyBorder="1" applyAlignment="1">
      <alignment/>
    </xf>
    <xf numFmtId="164" fontId="8" fillId="7" borderId="17" xfId="0" applyFont="1" applyFill="1" applyBorder="1" applyAlignment="1">
      <alignment/>
    </xf>
    <xf numFmtId="164" fontId="8" fillId="7" borderId="0" xfId="0" applyFont="1" applyFill="1" applyAlignment="1">
      <alignment/>
    </xf>
    <xf numFmtId="164" fontId="8" fillId="13" borderId="17" xfId="0" applyFont="1" applyFill="1" applyBorder="1" applyAlignment="1">
      <alignment/>
    </xf>
    <xf numFmtId="164" fontId="8" fillId="14" borderId="0" xfId="0" applyFont="1" applyFill="1" applyAlignment="1">
      <alignment/>
    </xf>
    <xf numFmtId="164" fontId="8" fillId="13" borderId="0" xfId="0" applyFont="1" applyFill="1" applyAlignment="1">
      <alignment/>
    </xf>
    <xf numFmtId="164" fontId="8" fillId="15" borderId="17" xfId="0" applyFont="1" applyFill="1" applyBorder="1" applyAlignment="1">
      <alignment/>
    </xf>
    <xf numFmtId="164" fontId="8" fillId="15" borderId="0" xfId="0" applyFont="1" applyFill="1" applyAlignment="1">
      <alignment/>
    </xf>
    <xf numFmtId="164" fontId="8" fillId="0" borderId="17" xfId="0" applyFont="1" applyBorder="1" applyAlignment="1">
      <alignment/>
    </xf>
    <xf numFmtId="164" fontId="8" fillId="10" borderId="17" xfId="0" applyFont="1" applyFill="1" applyBorder="1" applyAlignment="1">
      <alignment/>
    </xf>
    <xf numFmtId="164" fontId="8" fillId="10" borderId="0" xfId="0" applyFont="1" applyFill="1" applyAlignment="1">
      <alignment/>
    </xf>
    <xf numFmtId="164" fontId="8" fillId="16" borderId="17" xfId="0" applyFont="1" applyFill="1" applyBorder="1" applyAlignment="1">
      <alignment/>
    </xf>
    <xf numFmtId="164" fontId="8" fillId="16" borderId="0" xfId="0" applyFont="1" applyFill="1" applyAlignment="1">
      <alignment/>
    </xf>
    <xf numFmtId="164" fontId="8" fillId="6" borderId="17" xfId="0" applyFont="1" applyFill="1" applyBorder="1" applyAlignment="1">
      <alignment/>
    </xf>
    <xf numFmtId="164" fontId="8" fillId="6" borderId="0" xfId="0" applyFont="1" applyFill="1" applyAlignment="1">
      <alignment/>
    </xf>
    <xf numFmtId="164" fontId="8" fillId="5" borderId="17" xfId="0" applyFont="1" applyFill="1" applyBorder="1" applyAlignment="1">
      <alignment/>
    </xf>
    <xf numFmtId="164" fontId="8" fillId="5" borderId="0" xfId="0" applyFont="1" applyFill="1" applyAlignment="1">
      <alignment/>
    </xf>
    <xf numFmtId="164" fontId="8" fillId="9" borderId="17" xfId="0" applyFont="1" applyFill="1" applyBorder="1" applyAlignment="1">
      <alignment/>
    </xf>
    <xf numFmtId="164" fontId="8" fillId="9" borderId="0" xfId="0" applyFont="1" applyFill="1" applyAlignment="1">
      <alignment/>
    </xf>
    <xf numFmtId="164" fontId="8" fillId="0" borderId="0" xfId="0" applyFont="1" applyBorder="1" applyAlignment="1">
      <alignment vertic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EEEEEE"/>
      <rgbColor rgb="00660066"/>
      <rgbColor rgb="00FF8080"/>
      <rgbColor rgb="000066CC"/>
      <rgbColor rgb="00DFCCE4"/>
      <rgbColor rgb="00000080"/>
      <rgbColor rgb="00FF00FF"/>
      <rgbColor rgb="00FFFF00"/>
      <rgbColor rgb="0000FFFF"/>
      <rgbColor rgb="00800080"/>
      <rgbColor rgb="00800000"/>
      <rgbColor rgb="00008080"/>
      <rgbColor rgb="000000FF"/>
      <rgbColor rgb="0000CCFF"/>
      <rgbColor rgb="00BCE4E5"/>
      <rgbColor rgb="00E0EFD4"/>
      <rgbColor rgb="00FFFBCC"/>
      <rgbColor rgb="00ADC5E7"/>
      <rgbColor rgb="00FF99CC"/>
      <rgbColor rgb="00BEE3D3"/>
      <rgbColor rgb="00FEDCC6"/>
      <rgbColor rgb="003366FF"/>
      <rgbColor rgb="0033CCCC"/>
      <rgbColor rgb="0099CC00"/>
      <rgbColor rgb="00FFCC00"/>
      <rgbColor rgb="00FF9900"/>
      <rgbColor rgb="00FF6600"/>
      <rgbColor rgb="00666699"/>
      <rgbColor rgb="008F93C7"/>
      <rgbColor rgb="00003366"/>
      <rgbColor rgb="00339966"/>
      <rgbColor rgb="00003300"/>
      <rgbColor rgb="00333300"/>
      <rgbColor rgb="00993300"/>
      <rgbColor rgb="00993366"/>
      <rgbColor rgb="00333399"/>
      <rgbColor rgb="0020202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https://tools.ietf.org/html/rfc6164" TargetMode="External" /></Relationships>
</file>

<file path=xl/worksheets/sheet1.xml><?xml version="1.0" encoding="utf-8"?>
<worksheet xmlns="http://schemas.openxmlformats.org/spreadsheetml/2006/main" xmlns:r="http://schemas.openxmlformats.org/officeDocument/2006/relationships">
  <dimension ref="A1:L30"/>
  <sheetViews>
    <sheetView tabSelected="1" workbookViewId="0" topLeftCell="A1">
      <selection activeCell="M12" sqref="M12"/>
    </sheetView>
  </sheetViews>
  <sheetFormatPr defaultColWidth="8.00390625" defaultRowHeight="15"/>
  <cols>
    <col min="1" max="1" width="8.28125" style="1" customWidth="1"/>
    <col min="2" max="2" width="10.7109375" style="1" customWidth="1"/>
    <col min="3" max="3" width="7.8515625" style="1" customWidth="1"/>
    <col min="4" max="4" width="7.140625" style="1" customWidth="1"/>
    <col min="5" max="6" width="8.28125" style="1" customWidth="1"/>
    <col min="7" max="8" width="7.140625" style="1" customWidth="1"/>
    <col min="9" max="9" width="4.8515625" style="1" customWidth="1"/>
    <col min="10" max="10" width="9.7109375" style="1" customWidth="1"/>
    <col min="11" max="11" width="7.28125" style="1" customWidth="1"/>
    <col min="12" max="16384" width="8.7109375" style="1" customWidth="1"/>
  </cols>
  <sheetData>
    <row r="1" spans="1:11" s="3" customFormat="1" ht="24">
      <c r="A1" s="2" t="s">
        <v>0</v>
      </c>
      <c r="B1" s="2"/>
      <c r="C1" s="2"/>
      <c r="D1" s="2"/>
      <c r="E1" s="2"/>
      <c r="F1" s="2"/>
      <c r="G1" s="2"/>
      <c r="H1" s="2"/>
      <c r="I1" s="2"/>
      <c r="J1" s="2"/>
      <c r="K1" s="2"/>
    </row>
    <row r="2" spans="1:11" s="3" customFormat="1" ht="18.75">
      <c r="A2" s="4" t="s">
        <v>1</v>
      </c>
      <c r="B2" s="4"/>
      <c r="C2" s="4"/>
      <c r="D2" s="4"/>
      <c r="E2" s="4"/>
      <c r="F2" s="4"/>
      <c r="G2" s="4"/>
      <c r="H2" s="4"/>
      <c r="I2" s="4"/>
      <c r="J2" s="4"/>
      <c r="K2" s="4"/>
    </row>
    <row r="3" spans="1:8" ht="15.75">
      <c r="A3" s="5"/>
      <c r="B3" s="5"/>
      <c r="C3" s="5"/>
      <c r="D3" s="5"/>
      <c r="E3" s="5"/>
      <c r="F3" s="5"/>
      <c r="G3" s="5"/>
      <c r="H3" s="5"/>
    </row>
    <row r="4" spans="1:10" ht="15.75">
      <c r="A4" s="6"/>
      <c r="B4" s="6"/>
      <c r="C4" s="7" t="s">
        <v>2</v>
      </c>
      <c r="D4" s="8"/>
      <c r="E4" s="9"/>
      <c r="F4" s="10"/>
      <c r="G4" s="6"/>
      <c r="H4" s="11"/>
      <c r="I4" s="12" t="s">
        <v>3</v>
      </c>
      <c r="J4" s="12"/>
    </row>
    <row r="5" spans="1:10" ht="15.75" customHeight="1">
      <c r="A5" s="13" t="s">
        <v>4</v>
      </c>
      <c r="B5" s="14" t="s">
        <v>5</v>
      </c>
      <c r="C5" s="14" t="s">
        <v>6</v>
      </c>
      <c r="D5" s="14" t="s">
        <v>7</v>
      </c>
      <c r="E5" s="14" t="s">
        <v>8</v>
      </c>
      <c r="F5" s="14" t="s">
        <v>9</v>
      </c>
      <c r="G5" s="14" t="s">
        <v>10</v>
      </c>
      <c r="H5" s="14" t="s">
        <v>11</v>
      </c>
      <c r="I5" s="15" t="s">
        <v>12</v>
      </c>
      <c r="J5" s="15" t="s">
        <v>13</v>
      </c>
    </row>
    <row r="6" spans="1:10" ht="15.75">
      <c r="A6" s="16" t="s">
        <v>14</v>
      </c>
      <c r="B6" s="17" t="s">
        <v>15</v>
      </c>
      <c r="C6" s="16">
        <v>17</v>
      </c>
      <c r="D6" s="16">
        <v>16</v>
      </c>
      <c r="E6" s="16">
        <v>20</v>
      </c>
      <c r="F6" s="16">
        <v>24</v>
      </c>
      <c r="G6" s="16">
        <v>24</v>
      </c>
      <c r="H6" s="16">
        <v>24</v>
      </c>
      <c r="I6" s="16">
        <f aca="true" t="shared" si="0" ref="I6:I10">SUM(POWER(2,24-C6)+POWER(2,24-D6)+POWER(2,24-E6)+POWER(2,24-F6)+POWER(2,24-G6)+POWER(2,24-H6))</f>
        <v>403</v>
      </c>
      <c r="J6" s="16">
        <f aca="true" t="shared" si="1" ref="J6:J10">24-ROUNDUP(LOG(I6,2),0)</f>
        <v>15</v>
      </c>
    </row>
    <row r="7" spans="1:10" ht="15.75">
      <c r="A7" s="18" t="s">
        <v>16</v>
      </c>
      <c r="B7" s="19" t="s">
        <v>17</v>
      </c>
      <c r="C7" s="16">
        <v>19</v>
      </c>
      <c r="D7" s="16">
        <v>18</v>
      </c>
      <c r="E7" s="16">
        <v>22</v>
      </c>
      <c r="F7" s="16">
        <v>24</v>
      </c>
      <c r="G7" s="16">
        <v>24</v>
      </c>
      <c r="H7" s="16">
        <v>24</v>
      </c>
      <c r="I7" s="16">
        <f t="shared" si="0"/>
        <v>103</v>
      </c>
      <c r="J7" s="16">
        <f t="shared" si="1"/>
        <v>17</v>
      </c>
    </row>
    <row r="8" spans="1:10" ht="15.75">
      <c r="A8" s="18" t="s">
        <v>18</v>
      </c>
      <c r="B8" s="19" t="s">
        <v>19</v>
      </c>
      <c r="C8" s="16">
        <v>20</v>
      </c>
      <c r="D8" s="16">
        <v>18</v>
      </c>
      <c r="E8" s="16">
        <v>24</v>
      </c>
      <c r="F8" s="16">
        <v>24</v>
      </c>
      <c r="G8" s="16">
        <v>24</v>
      </c>
      <c r="H8" s="16">
        <v>24</v>
      </c>
      <c r="I8" s="16">
        <f t="shared" si="0"/>
        <v>84</v>
      </c>
      <c r="J8" s="16">
        <f t="shared" si="1"/>
        <v>17</v>
      </c>
    </row>
    <row r="9" spans="1:10" ht="15.75">
      <c r="A9" s="18" t="s">
        <v>20</v>
      </c>
      <c r="B9" s="19" t="s">
        <v>21</v>
      </c>
      <c r="C9" s="16">
        <v>22</v>
      </c>
      <c r="D9" s="16">
        <v>22</v>
      </c>
      <c r="E9" s="16">
        <v>24</v>
      </c>
      <c r="F9" s="16">
        <v>24</v>
      </c>
      <c r="G9" s="16">
        <v>24</v>
      </c>
      <c r="H9" s="16">
        <v>24</v>
      </c>
      <c r="I9" s="16">
        <f t="shared" si="0"/>
        <v>12</v>
      </c>
      <c r="J9" s="16">
        <f t="shared" si="1"/>
        <v>20</v>
      </c>
    </row>
    <row r="10" spans="1:10" ht="15.75">
      <c r="A10" s="18" t="s">
        <v>22</v>
      </c>
      <c r="B10" s="19" t="s">
        <v>23</v>
      </c>
      <c r="C10" s="16">
        <v>23</v>
      </c>
      <c r="D10" s="16">
        <v>22</v>
      </c>
      <c r="E10" s="16">
        <v>24</v>
      </c>
      <c r="F10" s="16">
        <v>24</v>
      </c>
      <c r="G10" s="16">
        <v>24</v>
      </c>
      <c r="H10" s="16">
        <v>24</v>
      </c>
      <c r="I10" s="16">
        <f t="shared" si="0"/>
        <v>10</v>
      </c>
      <c r="J10" s="16">
        <f t="shared" si="1"/>
        <v>20</v>
      </c>
    </row>
    <row r="12" spans="1:12" ht="16.5">
      <c r="A12" s="20" t="s">
        <v>24</v>
      </c>
      <c r="B12" s="21" t="s">
        <v>25</v>
      </c>
      <c r="C12" s="22" t="s">
        <v>12</v>
      </c>
      <c r="E12" s="23" t="s">
        <v>26</v>
      </c>
      <c r="F12" s="24" t="s">
        <v>25</v>
      </c>
      <c r="G12" s="25" t="s">
        <v>12</v>
      </c>
      <c r="I12" s="26" t="s">
        <v>27</v>
      </c>
      <c r="J12" s="26"/>
      <c r="K12" s="27">
        <f>SUM(POWER(2,24-$C20)+POWER(2,24-$C30)+POWER(2,24-$G20)+POWER(2,24-$G30))</f>
        <v>10240</v>
      </c>
      <c r="L12" s="28"/>
    </row>
    <row r="13" spans="1:11" ht="16.5">
      <c r="A13" s="29" t="s">
        <v>14</v>
      </c>
      <c r="B13" s="30">
        <v>1</v>
      </c>
      <c r="C13" s="31">
        <f aca="true" t="shared" si="2" ref="C13:C17">POWER(2,24-$J6)*$B13</f>
        <v>512</v>
      </c>
      <c r="E13" s="32" t="s">
        <v>14</v>
      </c>
      <c r="F13" s="33">
        <v>2</v>
      </c>
      <c r="G13" s="34">
        <f aca="true" t="shared" si="3" ref="G13:G17">POWER(2,24-$J6)*$F13</f>
        <v>1024</v>
      </c>
      <c r="H13"/>
      <c r="I13" s="26" t="s">
        <v>28</v>
      </c>
      <c r="J13" s="26"/>
      <c r="K13" s="35">
        <f>24-ROUNDUP(LOG(K12,2),0)</f>
        <v>10</v>
      </c>
    </row>
    <row r="14" spans="1:7" ht="15.75">
      <c r="A14" s="29" t="s">
        <v>16</v>
      </c>
      <c r="B14" s="30">
        <v>0</v>
      </c>
      <c r="C14" s="31">
        <f t="shared" si="2"/>
        <v>0</v>
      </c>
      <c r="E14" s="32" t="s">
        <v>16</v>
      </c>
      <c r="F14" s="33">
        <v>2</v>
      </c>
      <c r="G14" s="34">
        <f t="shared" si="3"/>
        <v>256</v>
      </c>
    </row>
    <row r="15" spans="1:7" ht="15.75">
      <c r="A15" s="29">
        <f>$A$8</f>
        <v>0</v>
      </c>
      <c r="B15" s="36">
        <v>12</v>
      </c>
      <c r="C15" s="31">
        <f t="shared" si="2"/>
        <v>1536</v>
      </c>
      <c r="E15" s="34">
        <f>$A$8</f>
        <v>0</v>
      </c>
      <c r="F15" s="33">
        <v>2</v>
      </c>
      <c r="G15" s="34">
        <f t="shared" si="3"/>
        <v>256</v>
      </c>
    </row>
    <row r="16" spans="1:7" ht="15.75">
      <c r="A16" s="29">
        <f>$A$9</f>
        <v>0</v>
      </c>
      <c r="B16" s="36">
        <v>9</v>
      </c>
      <c r="C16" s="31">
        <f t="shared" si="2"/>
        <v>144</v>
      </c>
      <c r="D16" s="5"/>
      <c r="E16" s="34">
        <f>$A$9</f>
        <v>0</v>
      </c>
      <c r="F16" s="33">
        <v>8</v>
      </c>
      <c r="G16" s="34">
        <f t="shared" si="3"/>
        <v>128</v>
      </c>
    </row>
    <row r="17" spans="1:7" ht="15.75">
      <c r="A17" s="29">
        <f>$A$10</f>
        <v>0</v>
      </c>
      <c r="B17" s="36">
        <v>4</v>
      </c>
      <c r="C17" s="31">
        <f t="shared" si="2"/>
        <v>64</v>
      </c>
      <c r="E17" s="34">
        <f>$A$10</f>
        <v>0</v>
      </c>
      <c r="F17" s="33">
        <v>14</v>
      </c>
      <c r="G17" s="34">
        <f t="shared" si="3"/>
        <v>224</v>
      </c>
    </row>
    <row r="18" spans="1:7" ht="15.75">
      <c r="A18" s="37" t="s">
        <v>29</v>
      </c>
      <c r="B18" s="38">
        <f>SUM(B13:B17)</f>
        <v>26</v>
      </c>
      <c r="C18" s="37">
        <f>SUM(C13:C17)</f>
        <v>2256</v>
      </c>
      <c r="E18" s="39" t="s">
        <v>29</v>
      </c>
      <c r="F18" s="40">
        <f>SUM(F13:F17)</f>
        <v>28</v>
      </c>
      <c r="G18" s="39">
        <f>SUM(G13:G17)</f>
        <v>1888</v>
      </c>
    </row>
    <row r="19" spans="1:11" ht="15.75">
      <c r="A19" s="31"/>
      <c r="B19" s="41"/>
      <c r="C19" s="31"/>
      <c r="E19" s="34"/>
      <c r="F19" s="42"/>
      <c r="G19" s="43"/>
      <c r="I19" s="5"/>
      <c r="J19" s="5"/>
      <c r="K19" s="5"/>
    </row>
    <row r="20" spans="1:12" s="5" customFormat="1" ht="15.75" customHeight="1">
      <c r="A20" s="31" t="s">
        <v>30</v>
      </c>
      <c r="B20" s="31"/>
      <c r="C20" s="31">
        <f>24-ROUNDUP(LOG(C18,2),0)</f>
        <v>12</v>
      </c>
      <c r="D20" s="1"/>
      <c r="E20" s="43" t="s">
        <v>30</v>
      </c>
      <c r="F20" s="43"/>
      <c r="G20" s="43">
        <f>24-ROUNDUP(LOG(G18,2),0)</f>
        <v>13</v>
      </c>
      <c r="I20" s="44" t="s">
        <v>31</v>
      </c>
      <c r="J20" s="44"/>
      <c r="K20" s="44"/>
      <c r="L20" s="44"/>
    </row>
    <row r="21" spans="1:12" ht="15.75">
      <c r="A21" s="45"/>
      <c r="B21" s="46"/>
      <c r="F21" s="5"/>
      <c r="G21" s="5"/>
      <c r="I21" s="44"/>
      <c r="J21" s="44"/>
      <c r="K21" s="44"/>
      <c r="L21" s="44"/>
    </row>
    <row r="22" spans="1:12" ht="15.75">
      <c r="A22" s="47" t="s">
        <v>32</v>
      </c>
      <c r="B22" s="48" t="s">
        <v>25</v>
      </c>
      <c r="C22" s="49" t="s">
        <v>12</v>
      </c>
      <c r="E22" s="50" t="s">
        <v>33</v>
      </c>
      <c r="F22" s="51" t="s">
        <v>25</v>
      </c>
      <c r="G22" s="52" t="s">
        <v>12</v>
      </c>
      <c r="I22" s="44"/>
      <c r="J22" s="44"/>
      <c r="K22" s="44"/>
      <c r="L22" s="44"/>
    </row>
    <row r="23" spans="1:8" ht="15.75">
      <c r="A23" s="53" t="s">
        <v>14</v>
      </c>
      <c r="B23" s="54">
        <v>2</v>
      </c>
      <c r="C23" s="53">
        <f aca="true" t="shared" si="4" ref="C23:C27">POWER(2,24-$J6)*$B23</f>
        <v>1024</v>
      </c>
      <c r="E23" s="55" t="s">
        <v>14</v>
      </c>
      <c r="F23" s="56">
        <v>1</v>
      </c>
      <c r="G23" s="55">
        <f aca="true" t="shared" si="5" ref="G23:G27">POWER(2,24-$J6)*$F23</f>
        <v>512</v>
      </c>
      <c r="H23" s="5"/>
    </row>
    <row r="24" spans="1:7" ht="15.75">
      <c r="A24" s="53" t="s">
        <v>16</v>
      </c>
      <c r="B24" s="54">
        <v>1</v>
      </c>
      <c r="C24" s="53">
        <f t="shared" si="4"/>
        <v>128</v>
      </c>
      <c r="E24" s="55" t="s">
        <v>16</v>
      </c>
      <c r="F24" s="56">
        <v>3</v>
      </c>
      <c r="G24" s="55">
        <f t="shared" si="5"/>
        <v>384</v>
      </c>
    </row>
    <row r="25" spans="1:7" ht="15.75">
      <c r="A25" s="57">
        <f>$A$8</f>
        <v>0</v>
      </c>
      <c r="B25" s="54">
        <v>1</v>
      </c>
      <c r="C25" s="53">
        <f t="shared" si="4"/>
        <v>128</v>
      </c>
      <c r="E25" s="58">
        <f>$A$8</f>
        <v>0</v>
      </c>
      <c r="F25" s="56">
        <v>1</v>
      </c>
      <c r="G25" s="55">
        <f t="shared" si="5"/>
        <v>128</v>
      </c>
    </row>
    <row r="26" spans="1:7" ht="15.75">
      <c r="A26" s="57">
        <f>$A$9</f>
        <v>0</v>
      </c>
      <c r="B26" s="54">
        <v>9</v>
      </c>
      <c r="C26" s="53">
        <f t="shared" si="4"/>
        <v>144</v>
      </c>
      <c r="E26" s="58">
        <f>$A$9</f>
        <v>0</v>
      </c>
      <c r="F26" s="56">
        <v>5</v>
      </c>
      <c r="G26" s="55">
        <f t="shared" si="5"/>
        <v>80</v>
      </c>
    </row>
    <row r="27" spans="1:7" ht="15.75">
      <c r="A27" s="57">
        <f>$A$10</f>
        <v>0</v>
      </c>
      <c r="B27" s="54">
        <v>15</v>
      </c>
      <c r="C27" s="53">
        <f t="shared" si="4"/>
        <v>240</v>
      </c>
      <c r="E27" s="58">
        <f>$A$10</f>
        <v>0</v>
      </c>
      <c r="F27" s="56">
        <v>8</v>
      </c>
      <c r="G27" s="55">
        <f t="shared" si="5"/>
        <v>128</v>
      </c>
    </row>
    <row r="28" spans="1:7" ht="15.75">
      <c r="A28" s="59" t="s">
        <v>29</v>
      </c>
      <c r="B28" s="60">
        <f>SUM(B23:B27)</f>
        <v>28</v>
      </c>
      <c r="C28" s="59">
        <f>SUM(C23:C27)</f>
        <v>1664</v>
      </c>
      <c r="E28" s="61" t="s">
        <v>29</v>
      </c>
      <c r="F28" s="62">
        <f>SUM(F23:F27)</f>
        <v>18</v>
      </c>
      <c r="G28" s="61">
        <f>SUM(G23:G27)</f>
        <v>1232</v>
      </c>
    </row>
    <row r="29" spans="1:7" ht="15.75">
      <c r="A29" s="63"/>
      <c r="B29" s="63"/>
      <c r="C29" s="64"/>
      <c r="E29" s="65"/>
      <c r="F29" s="65"/>
      <c r="G29" s="66"/>
    </row>
    <row r="30" spans="1:7" ht="15.75">
      <c r="A30" s="64" t="s">
        <v>30</v>
      </c>
      <c r="B30" s="64"/>
      <c r="C30" s="64">
        <f>24-ROUNDUP(LOG(C28,2),0)</f>
        <v>13</v>
      </c>
      <c r="E30" s="66" t="s">
        <v>30</v>
      </c>
      <c r="F30" s="66"/>
      <c r="G30" s="66">
        <f>24-ROUNDUP(LOG(G28,2),0)</f>
        <v>13</v>
      </c>
    </row>
  </sheetData>
  <sheetProtection selectLockedCells="1" selectUnlockedCells="1"/>
  <mergeCells count="12">
    <mergeCell ref="A1:K1"/>
    <mergeCell ref="A2:K2"/>
    <mergeCell ref="A3:H3"/>
    <mergeCell ref="A4:B4"/>
    <mergeCell ref="I4:J4"/>
    <mergeCell ref="I12:J12"/>
    <mergeCell ref="I13:J13"/>
    <mergeCell ref="A20:B20"/>
    <mergeCell ref="E20:F20"/>
    <mergeCell ref="I20:L22"/>
    <mergeCell ref="A30:B30"/>
    <mergeCell ref="E30:F30"/>
  </mergeCells>
  <printOptions/>
  <pageMargins left="0.7875" right="0.7875" top="1.0527777777777778" bottom="1.0527777777777778" header="0.7875" footer="0.7875"/>
  <pageSetup horizontalDpi="300" verticalDpi="300" orientation="portrait"/>
  <headerFooter alignWithMargins="0">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dimension ref="A1:D82"/>
  <sheetViews>
    <sheetView workbookViewId="0" topLeftCell="A1">
      <selection activeCell="E12" sqref="E12"/>
    </sheetView>
  </sheetViews>
  <sheetFormatPr defaultColWidth="8.00390625" defaultRowHeight="15"/>
  <cols>
    <col min="1" max="1" width="43.421875" style="67" customWidth="1"/>
    <col min="2" max="2" width="5.00390625" style="68" customWidth="1"/>
    <col min="3" max="3" width="35.8515625" style="68" customWidth="1"/>
    <col min="4" max="4" width="34.8515625" style="69" customWidth="1"/>
    <col min="5" max="16384" width="9.140625" style="67" customWidth="1"/>
  </cols>
  <sheetData>
    <row r="1" spans="1:3" ht="24">
      <c r="A1" s="70" t="s">
        <v>34</v>
      </c>
      <c r="B1" s="70"/>
      <c r="C1" s="70"/>
    </row>
    <row r="2" spans="1:3" ht="18.75">
      <c r="A2" s="71" t="s">
        <v>1</v>
      </c>
      <c r="B2" s="71"/>
      <c r="C2" s="71"/>
    </row>
    <row r="3" spans="1:4" ht="15.75">
      <c r="A3" s="72"/>
      <c r="B3" s="72"/>
      <c r="C3" s="72"/>
      <c r="D3" s="72"/>
    </row>
    <row r="4" spans="1:3" ht="15.75">
      <c r="A4" s="73" t="s">
        <v>35</v>
      </c>
      <c r="B4" s="74" t="s">
        <v>36</v>
      </c>
      <c r="C4" s="75" t="s">
        <v>37</v>
      </c>
    </row>
    <row r="5" spans="1:4" ht="16.5" customHeight="1">
      <c r="A5" s="67" t="s">
        <v>38</v>
      </c>
      <c r="B5" s="68" t="s">
        <v>39</v>
      </c>
      <c r="C5" s="68" t="s">
        <v>40</v>
      </c>
      <c r="D5" s="76" t="s">
        <v>41</v>
      </c>
    </row>
    <row r="6" spans="1:4" ht="15.75">
      <c r="A6" s="67" t="s">
        <v>42</v>
      </c>
      <c r="B6" s="68" t="s">
        <v>43</v>
      </c>
      <c r="C6" s="69" t="s">
        <v>44</v>
      </c>
      <c r="D6" s="76"/>
    </row>
    <row r="7" spans="1:4" ht="15.75">
      <c r="A7" s="67" t="s">
        <v>45</v>
      </c>
      <c r="B7" s="68" t="s">
        <v>46</v>
      </c>
      <c r="C7" s="68" t="s">
        <v>47</v>
      </c>
      <c r="D7" s="76"/>
    </row>
    <row r="8" spans="1:4" ht="15.75">
      <c r="A8" s="67" t="s">
        <v>48</v>
      </c>
      <c r="B8" s="68" t="s">
        <v>49</v>
      </c>
      <c r="C8" s="68" t="s">
        <v>50</v>
      </c>
      <c r="D8" s="76"/>
    </row>
    <row r="9" spans="1:4" ht="15.75">
      <c r="A9" s="67" t="s">
        <v>51</v>
      </c>
      <c r="B9" s="68" t="s">
        <v>52</v>
      </c>
      <c r="C9" s="68" t="s">
        <v>53</v>
      </c>
      <c r="D9" s="77"/>
    </row>
    <row r="10" spans="1:4" ht="15.75">
      <c r="A10" s="67" t="s">
        <v>54</v>
      </c>
      <c r="B10" s="68" t="s">
        <v>55</v>
      </c>
      <c r="C10" s="78" t="s">
        <v>56</v>
      </c>
      <c r="D10" s="69" t="s">
        <v>57</v>
      </c>
    </row>
    <row r="11" spans="1:4" ht="15.75">
      <c r="A11" s="79" t="s">
        <v>58</v>
      </c>
      <c r="B11" s="68" t="s">
        <v>59</v>
      </c>
      <c r="C11" s="78" t="s">
        <v>60</v>
      </c>
      <c r="D11" s="77" t="s">
        <v>61</v>
      </c>
    </row>
    <row r="13" ht="15.75">
      <c r="A13" s="67" t="s">
        <v>62</v>
      </c>
    </row>
    <row r="14" spans="1:4" ht="16.5" customHeight="1">
      <c r="A14" s="80" t="s">
        <v>63</v>
      </c>
      <c r="B14" s="68" t="s">
        <v>43</v>
      </c>
      <c r="C14" s="81" t="s">
        <v>64</v>
      </c>
      <c r="D14" s="76" t="s">
        <v>65</v>
      </c>
    </row>
    <row r="15" spans="1:4" ht="15.75">
      <c r="A15" s="80" t="s">
        <v>66</v>
      </c>
      <c r="B15" s="68" t="s">
        <v>43</v>
      </c>
      <c r="C15" s="81" t="s">
        <v>67</v>
      </c>
      <c r="D15" s="76"/>
    </row>
    <row r="16" spans="1:4" ht="15.75">
      <c r="A16" s="80" t="s">
        <v>68</v>
      </c>
      <c r="B16" s="68" t="s">
        <v>43</v>
      </c>
      <c r="C16" s="82" t="s">
        <v>69</v>
      </c>
      <c r="D16" s="76"/>
    </row>
    <row r="17" spans="1:4" ht="15.75">
      <c r="A17" s="80" t="s">
        <v>70</v>
      </c>
      <c r="B17" s="68" t="s">
        <v>43</v>
      </c>
      <c r="C17" s="82" t="s">
        <v>67</v>
      </c>
      <c r="D17" s="76"/>
    </row>
    <row r="18" spans="1:3" ht="15.75">
      <c r="A18" s="80" t="s">
        <v>71</v>
      </c>
      <c r="B18" s="68" t="s">
        <v>43</v>
      </c>
      <c r="C18" s="83" t="s">
        <v>72</v>
      </c>
    </row>
    <row r="19" spans="1:4" ht="16.5" customHeight="1">
      <c r="A19" s="80" t="s">
        <v>73</v>
      </c>
      <c r="B19" s="68" t="s">
        <v>43</v>
      </c>
      <c r="C19" s="83" t="s">
        <v>67</v>
      </c>
      <c r="D19" s="76" t="s">
        <v>74</v>
      </c>
    </row>
    <row r="20" spans="1:4" ht="15.75">
      <c r="A20" s="80" t="s">
        <v>75</v>
      </c>
      <c r="B20" s="68" t="s">
        <v>43</v>
      </c>
      <c r="C20" s="84" t="s">
        <v>76</v>
      </c>
      <c r="D20" s="76"/>
    </row>
    <row r="21" spans="1:4" ht="15.75">
      <c r="A21" s="80" t="s">
        <v>77</v>
      </c>
      <c r="B21" s="68" t="s">
        <v>43</v>
      </c>
      <c r="C21" s="84" t="s">
        <v>67</v>
      </c>
      <c r="D21" s="76"/>
    </row>
    <row r="22" spans="1:4" ht="15.75">
      <c r="A22" s="80" t="s">
        <v>78</v>
      </c>
      <c r="B22" s="68" t="s">
        <v>43</v>
      </c>
      <c r="C22" s="85" t="s">
        <v>79</v>
      </c>
      <c r="D22" s="76"/>
    </row>
    <row r="23" spans="1:4" ht="15.75">
      <c r="A23" s="80" t="s">
        <v>80</v>
      </c>
      <c r="B23" s="68" t="s">
        <v>43</v>
      </c>
      <c r="C23" s="85" t="s">
        <v>67</v>
      </c>
      <c r="D23" s="76"/>
    </row>
    <row r="24" spans="1:3" ht="15.75">
      <c r="A24" s="80" t="s">
        <v>81</v>
      </c>
      <c r="B24" s="68" t="s">
        <v>43</v>
      </c>
      <c r="C24" s="86" t="s">
        <v>82</v>
      </c>
    </row>
    <row r="25" spans="1:4" ht="15.75">
      <c r="A25" s="80" t="s">
        <v>83</v>
      </c>
      <c r="B25" s="68" t="s">
        <v>43</v>
      </c>
      <c r="C25" s="86" t="s">
        <v>67</v>
      </c>
      <c r="D25" s="77"/>
    </row>
    <row r="26" spans="1:4" ht="15.75">
      <c r="A26" s="80" t="s">
        <v>84</v>
      </c>
      <c r="B26" s="68" t="s">
        <v>43</v>
      </c>
      <c r="C26" s="87" t="s">
        <v>85</v>
      </c>
      <c r="D26" s="77"/>
    </row>
    <row r="27" spans="1:4" ht="15.75">
      <c r="A27" s="80" t="s">
        <v>86</v>
      </c>
      <c r="B27" s="68" t="s">
        <v>43</v>
      </c>
      <c r="C27" s="87" t="s">
        <v>67</v>
      </c>
      <c r="D27" s="77"/>
    </row>
    <row r="28" spans="1:4" ht="15.75">
      <c r="A28" s="80" t="s">
        <v>87</v>
      </c>
      <c r="B28" s="68" t="s">
        <v>43</v>
      </c>
      <c r="C28" s="68" t="s">
        <v>88</v>
      </c>
      <c r="D28" s="77"/>
    </row>
    <row r="29" spans="1:4" ht="15.75">
      <c r="A29" s="80" t="s">
        <v>89</v>
      </c>
      <c r="B29" s="68" t="s">
        <v>43</v>
      </c>
      <c r="C29" s="68" t="s">
        <v>88</v>
      </c>
      <c r="D29" s="77"/>
    </row>
    <row r="30" spans="1:4" ht="15.75">
      <c r="A30" s="80"/>
      <c r="D30" s="77"/>
    </row>
    <row r="31" spans="1:4" ht="15.75">
      <c r="A31" s="67" t="s">
        <v>90</v>
      </c>
      <c r="D31" s="77"/>
    </row>
    <row r="32" spans="1:4" ht="15.75">
      <c r="A32" s="80" t="s">
        <v>63</v>
      </c>
      <c r="B32" s="68" t="s">
        <v>43</v>
      </c>
      <c r="C32" s="81" t="s">
        <v>64</v>
      </c>
      <c r="D32" s="77"/>
    </row>
    <row r="33" spans="1:4" ht="15.75">
      <c r="A33" s="80" t="s">
        <v>66</v>
      </c>
      <c r="B33" s="68" t="s">
        <v>43</v>
      </c>
      <c r="C33" s="81" t="s">
        <v>67</v>
      </c>
      <c r="D33" s="77"/>
    </row>
    <row r="34" spans="1:4" ht="15.75">
      <c r="A34" s="80" t="s">
        <v>68</v>
      </c>
      <c r="B34" s="68" t="s">
        <v>43</v>
      </c>
      <c r="C34" s="82" t="s">
        <v>69</v>
      </c>
      <c r="D34" s="77"/>
    </row>
    <row r="35" spans="1:4" ht="15.75">
      <c r="A35" s="80" t="s">
        <v>70</v>
      </c>
      <c r="B35" s="68" t="s">
        <v>43</v>
      </c>
      <c r="C35" s="88" t="s">
        <v>69</v>
      </c>
      <c r="D35" s="77"/>
    </row>
    <row r="36" spans="1:4" ht="15.75">
      <c r="A36" s="80" t="s">
        <v>71</v>
      </c>
      <c r="B36" s="68" t="s">
        <v>43</v>
      </c>
      <c r="C36" s="88" t="s">
        <v>67</v>
      </c>
      <c r="D36" s="77"/>
    </row>
    <row r="37" spans="1:4" ht="15.75">
      <c r="A37" s="80" t="s">
        <v>73</v>
      </c>
      <c r="B37" s="68" t="s">
        <v>43</v>
      </c>
      <c r="C37" s="88" t="s">
        <v>67</v>
      </c>
      <c r="D37" s="77"/>
    </row>
    <row r="38" spans="1:4" ht="15.75">
      <c r="A38" s="80" t="s">
        <v>75</v>
      </c>
      <c r="B38" s="68" t="s">
        <v>43</v>
      </c>
      <c r="C38" s="89" t="s">
        <v>72</v>
      </c>
      <c r="D38" s="77"/>
    </row>
    <row r="39" spans="1:4" ht="15.75">
      <c r="A39" s="80" t="s">
        <v>77</v>
      </c>
      <c r="B39" s="68" t="s">
        <v>43</v>
      </c>
      <c r="C39" s="89" t="s">
        <v>67</v>
      </c>
      <c r="D39" s="77"/>
    </row>
    <row r="40" spans="1:4" ht="15.75">
      <c r="A40" s="80" t="s">
        <v>78</v>
      </c>
      <c r="B40" s="68" t="s">
        <v>43</v>
      </c>
      <c r="C40" s="90" t="s">
        <v>76</v>
      </c>
      <c r="D40" s="77"/>
    </row>
    <row r="41" spans="1:4" ht="15.75">
      <c r="A41" s="80" t="s">
        <v>80</v>
      </c>
      <c r="B41" s="68" t="s">
        <v>43</v>
      </c>
      <c r="C41" s="90" t="s">
        <v>67</v>
      </c>
      <c r="D41" s="77"/>
    </row>
    <row r="42" spans="1:4" ht="15.75">
      <c r="A42" s="80" t="s">
        <v>81</v>
      </c>
      <c r="B42" s="68" t="s">
        <v>43</v>
      </c>
      <c r="C42" s="91" t="s">
        <v>79</v>
      </c>
      <c r="D42" s="77"/>
    </row>
    <row r="43" spans="1:4" ht="15.75">
      <c r="A43" s="80" t="s">
        <v>83</v>
      </c>
      <c r="B43" s="68" t="s">
        <v>43</v>
      </c>
      <c r="C43" s="91" t="s">
        <v>67</v>
      </c>
      <c r="D43" s="77"/>
    </row>
    <row r="44" spans="1:4" ht="15.75">
      <c r="A44" s="80" t="s">
        <v>84</v>
      </c>
      <c r="B44" s="68" t="s">
        <v>43</v>
      </c>
      <c r="C44" s="92" t="s">
        <v>82</v>
      </c>
      <c r="D44" s="77"/>
    </row>
    <row r="45" spans="1:4" ht="15.75">
      <c r="A45" s="80" t="s">
        <v>86</v>
      </c>
      <c r="B45" s="68" t="s">
        <v>43</v>
      </c>
      <c r="C45" s="92" t="s">
        <v>67</v>
      </c>
      <c r="D45" s="77"/>
    </row>
    <row r="46" spans="1:4" ht="15.75">
      <c r="A46" s="80" t="s">
        <v>87</v>
      </c>
      <c r="B46" s="68" t="s">
        <v>43</v>
      </c>
      <c r="C46" s="93" t="s">
        <v>85</v>
      </c>
      <c r="D46" s="77"/>
    </row>
    <row r="47" spans="1:4" ht="15.75">
      <c r="A47" s="80" t="s">
        <v>89</v>
      </c>
      <c r="B47" s="68" t="s">
        <v>43</v>
      </c>
      <c r="C47" s="93" t="s">
        <v>67</v>
      </c>
      <c r="D47" s="77"/>
    </row>
    <row r="48" spans="1:4" ht="15.75">
      <c r="A48" s="80"/>
      <c r="D48" s="77"/>
    </row>
    <row r="49" spans="1:4" ht="15.75">
      <c r="A49" s="67" t="s">
        <v>91</v>
      </c>
      <c r="D49" s="77"/>
    </row>
    <row r="50" spans="1:4" ht="15.75">
      <c r="A50" s="80" t="s">
        <v>66</v>
      </c>
      <c r="B50" s="68" t="s">
        <v>46</v>
      </c>
      <c r="C50" s="94"/>
      <c r="D50" s="77"/>
    </row>
    <row r="51" spans="1:2" ht="15.75">
      <c r="A51" s="80" t="s">
        <v>92</v>
      </c>
      <c r="B51" s="68" t="s">
        <v>46</v>
      </c>
    </row>
    <row r="52" spans="1:3" ht="15.75">
      <c r="A52" s="80" t="s">
        <v>93</v>
      </c>
      <c r="B52" s="68" t="s">
        <v>46</v>
      </c>
      <c r="C52" s="68" t="s">
        <v>94</v>
      </c>
    </row>
    <row r="53" spans="1:2" ht="15.75">
      <c r="A53" s="80" t="s">
        <v>95</v>
      </c>
      <c r="B53" s="68" t="s">
        <v>46</v>
      </c>
    </row>
    <row r="54" ht="15.75">
      <c r="A54" s="80" t="s">
        <v>96</v>
      </c>
    </row>
    <row r="55" spans="1:2" ht="15.75">
      <c r="A55" s="80" t="s">
        <v>97</v>
      </c>
      <c r="B55" s="68" t="s">
        <v>46</v>
      </c>
    </row>
    <row r="56" spans="1:2" ht="15.75">
      <c r="A56" s="80" t="s">
        <v>98</v>
      </c>
      <c r="B56" s="68" t="s">
        <v>46</v>
      </c>
    </row>
    <row r="58" ht="15.75">
      <c r="A58" s="67" t="s">
        <v>99</v>
      </c>
    </row>
    <row r="59" spans="1:3" ht="15.75">
      <c r="A59" s="80" t="s">
        <v>66</v>
      </c>
      <c r="B59" s="68" t="s">
        <v>49</v>
      </c>
      <c r="C59" s="94"/>
    </row>
    <row r="60" spans="1:2" ht="15.75">
      <c r="A60" s="80" t="s">
        <v>100</v>
      </c>
      <c r="B60" s="68" t="s">
        <v>49</v>
      </c>
    </row>
    <row r="61" spans="1:2" ht="15.75">
      <c r="A61" s="80" t="s">
        <v>101</v>
      </c>
      <c r="B61" s="68" t="s">
        <v>49</v>
      </c>
    </row>
    <row r="62" spans="1:2" ht="15.75">
      <c r="A62" s="80" t="s">
        <v>102</v>
      </c>
      <c r="B62" s="68" t="s">
        <v>49</v>
      </c>
    </row>
    <row r="63" spans="1:3" ht="15.75">
      <c r="A63" s="80" t="s">
        <v>103</v>
      </c>
      <c r="B63" s="68" t="s">
        <v>49</v>
      </c>
      <c r="C63" s="68" t="s">
        <v>104</v>
      </c>
    </row>
    <row r="64" spans="1:2" ht="15.75">
      <c r="A64" s="80" t="s">
        <v>105</v>
      </c>
      <c r="B64" s="68" t="s">
        <v>49</v>
      </c>
    </row>
    <row r="65" spans="1:2" ht="15.75">
      <c r="A65" s="80" t="s">
        <v>96</v>
      </c>
      <c r="B65" s="94"/>
    </row>
    <row r="66" spans="1:2" ht="15.75">
      <c r="A66" s="80" t="s">
        <v>106</v>
      </c>
      <c r="B66" s="68" t="s">
        <v>49</v>
      </c>
    </row>
    <row r="67" spans="1:2" ht="15.75">
      <c r="A67" s="80" t="s">
        <v>107</v>
      </c>
      <c r="B67" s="68" t="s">
        <v>49</v>
      </c>
    </row>
    <row r="68" spans="1:2" ht="15.75">
      <c r="A68" s="80" t="s">
        <v>108</v>
      </c>
      <c r="B68" s="68" t="s">
        <v>49</v>
      </c>
    </row>
    <row r="70" ht="15.75">
      <c r="A70" s="67" t="s">
        <v>109</v>
      </c>
    </row>
    <row r="71" spans="1:3" ht="15.75">
      <c r="A71" s="80" t="s">
        <v>110</v>
      </c>
      <c r="B71" s="68" t="s">
        <v>52</v>
      </c>
      <c r="C71" s="94"/>
    </row>
    <row r="72" spans="1:2" ht="15.75">
      <c r="A72" s="80" t="s">
        <v>111</v>
      </c>
      <c r="B72" s="68" t="s">
        <v>52</v>
      </c>
    </row>
    <row r="73" spans="1:3" ht="15.75">
      <c r="A73" s="80" t="s">
        <v>112</v>
      </c>
      <c r="B73" s="68" t="s">
        <v>52</v>
      </c>
      <c r="C73" s="68" t="s">
        <v>94</v>
      </c>
    </row>
    <row r="74" spans="1:2" ht="15.75">
      <c r="A74" s="80" t="s">
        <v>113</v>
      </c>
      <c r="B74" s="68" t="s">
        <v>52</v>
      </c>
    </row>
    <row r="75" spans="1:2" ht="15.75">
      <c r="A75" s="80" t="s">
        <v>96</v>
      </c>
      <c r="B75" s="94"/>
    </row>
    <row r="76" spans="1:2" ht="15.75">
      <c r="A76" s="80" t="s">
        <v>114</v>
      </c>
      <c r="B76" s="68" t="s">
        <v>52</v>
      </c>
    </row>
    <row r="77" spans="1:2" ht="15.75">
      <c r="A77" s="80" t="s">
        <v>115</v>
      </c>
      <c r="B77" s="68" t="s">
        <v>52</v>
      </c>
    </row>
    <row r="78" spans="1:2" ht="15.75">
      <c r="A78" s="80" t="s">
        <v>116</v>
      </c>
      <c r="B78" s="68" t="s">
        <v>52</v>
      </c>
    </row>
    <row r="79" spans="1:2" ht="15.75">
      <c r="A79" s="80" t="s">
        <v>117</v>
      </c>
      <c r="B79" s="68" t="s">
        <v>52</v>
      </c>
    </row>
    <row r="80" spans="1:2" ht="15.75">
      <c r="A80" s="80" t="s">
        <v>118</v>
      </c>
      <c r="B80" s="68" t="s">
        <v>52</v>
      </c>
    </row>
    <row r="81" spans="1:2" ht="15.75">
      <c r="A81" s="80" t="s">
        <v>119</v>
      </c>
      <c r="B81" s="68" t="s">
        <v>52</v>
      </c>
    </row>
    <row r="82" spans="1:2" ht="15.75">
      <c r="A82" s="80" t="s">
        <v>120</v>
      </c>
      <c r="B82" s="68" t="s">
        <v>52</v>
      </c>
    </row>
  </sheetData>
  <sheetProtection selectLockedCells="1" selectUnlockedCells="1"/>
  <mergeCells count="6">
    <mergeCell ref="A1:C1"/>
    <mergeCell ref="A2:C2"/>
    <mergeCell ref="A3:D3"/>
    <mergeCell ref="D5:D8"/>
    <mergeCell ref="D14:D17"/>
    <mergeCell ref="D19:D23"/>
  </mergeCells>
  <hyperlinks>
    <hyperlink ref="A11" r:id="rId1" display="One /64 for /127 point to point links, per RFC 6164"/>
  </hyperlinks>
  <printOptions/>
  <pageMargins left="0.7875" right="0.7875" top="1.0527777777777778" bottom="1.0527777777777778" header="0.7875" footer="0.7875"/>
  <pageSetup horizontalDpi="300" verticalDpi="300" orientation="portrait"/>
  <headerFooter alignWithMargins="0">
    <oddHeader>&amp;C&amp;"Times New Roman,Regular"&amp;12&amp;A</oddHeader>
    <oddFooter>&amp;C&amp;"Times New Roman,Regular"&amp;12Page &amp;P</oddFooter>
  </headerFooter>
</worksheet>
</file>

<file path=xl/worksheets/sheet3.xml><?xml version="1.0" encoding="utf-8"?>
<worksheet xmlns="http://schemas.openxmlformats.org/spreadsheetml/2006/main" xmlns:r="http://schemas.openxmlformats.org/officeDocument/2006/relationships">
  <dimension ref="A1:U10"/>
  <sheetViews>
    <sheetView workbookViewId="0" topLeftCell="A1">
      <selection activeCell="A2" sqref="A2"/>
    </sheetView>
  </sheetViews>
  <sheetFormatPr defaultColWidth="8.00390625" defaultRowHeight="15"/>
  <cols>
    <col min="1" max="1" width="8.28125" style="1" customWidth="1"/>
    <col min="2" max="3" width="2.140625" style="1" customWidth="1"/>
    <col min="4" max="5" width="3.140625" style="1" customWidth="1"/>
    <col min="6" max="6" width="1.7109375" style="1" customWidth="1"/>
    <col min="7" max="9" width="3.140625" style="1" customWidth="1"/>
    <col min="10" max="10" width="12.7109375" style="1" customWidth="1"/>
    <col min="11" max="11" width="1.7109375" style="1" customWidth="1"/>
    <col min="12" max="12" width="11.140625" style="1" customWidth="1"/>
    <col min="13" max="13" width="10.140625" style="1" customWidth="1"/>
    <col min="14" max="14" width="9.140625" style="1" customWidth="1"/>
    <col min="15" max="15" width="6.7109375" style="1" customWidth="1"/>
    <col min="16" max="16" width="1.8515625" style="1" customWidth="1"/>
    <col min="17" max="17" width="5.7109375" style="1" customWidth="1"/>
    <col min="18" max="18" width="4.140625" style="1" customWidth="1"/>
    <col min="19" max="20" width="3.140625" style="1" customWidth="1"/>
    <col min="21" max="21" width="8.421875" style="1" customWidth="1"/>
    <col min="22" max="16384" width="9.140625" style="1" customWidth="1"/>
  </cols>
  <sheetData>
    <row r="1" spans="1:16" s="3" customFormat="1" ht="24">
      <c r="A1" s="95" t="s">
        <v>121</v>
      </c>
      <c r="B1" s="95"/>
      <c r="C1" s="95"/>
      <c r="D1" s="95"/>
      <c r="E1" s="95"/>
      <c r="F1" s="95"/>
      <c r="G1" s="95"/>
      <c r="H1" s="95"/>
      <c r="I1" s="95"/>
      <c r="J1" s="95"/>
      <c r="K1" s="95"/>
      <c r="L1" s="95"/>
      <c r="M1" s="95"/>
      <c r="N1" s="95"/>
      <c r="O1" s="95"/>
      <c r="P1" s="95"/>
    </row>
    <row r="2" spans="1:16" s="3" customFormat="1" ht="18.75">
      <c r="A2" s="4" t="s">
        <v>1</v>
      </c>
      <c r="B2" s="4"/>
      <c r="C2" s="4"/>
      <c r="D2" s="4"/>
      <c r="E2" s="4"/>
      <c r="F2" s="4"/>
      <c r="G2" s="4"/>
      <c r="H2" s="4"/>
      <c r="I2" s="4"/>
      <c r="J2" s="4"/>
      <c r="K2" s="4"/>
      <c r="L2" s="4"/>
      <c r="M2" s="4"/>
      <c r="N2" s="4"/>
      <c r="O2" s="4"/>
      <c r="P2" s="4"/>
    </row>
    <row r="3" spans="1:20" s="97" customFormat="1" ht="15.75">
      <c r="A3" s="96"/>
      <c r="B3" s="96"/>
      <c r="C3" s="96"/>
      <c r="D3" s="96"/>
      <c r="E3" s="96"/>
      <c r="F3" s="96"/>
      <c r="G3" s="96"/>
      <c r="H3" s="96"/>
      <c r="I3" s="96"/>
      <c r="J3" s="96"/>
      <c r="K3" s="96"/>
      <c r="L3" s="96"/>
      <c r="M3" s="96"/>
      <c r="N3" s="96"/>
      <c r="O3" s="96"/>
      <c r="P3" s="96"/>
      <c r="Q3" s="96"/>
      <c r="R3" s="96"/>
      <c r="S3" s="96"/>
      <c r="T3" s="96"/>
    </row>
    <row r="4" spans="1:20" s="97" customFormat="1" ht="15.75">
      <c r="A4" s="98" t="s">
        <v>122</v>
      </c>
      <c r="B4" s="99" t="s">
        <v>123</v>
      </c>
      <c r="C4" s="99" t="s">
        <v>124</v>
      </c>
      <c r="D4" s="100">
        <v>12</v>
      </c>
      <c r="E4" s="100">
        <v>16</v>
      </c>
      <c r="F4" s="99"/>
      <c r="G4" s="100">
        <v>20</v>
      </c>
      <c r="H4" s="100">
        <v>24</v>
      </c>
      <c r="I4" s="100">
        <v>28</v>
      </c>
      <c r="J4" s="99">
        <v>32</v>
      </c>
      <c r="K4" s="99"/>
      <c r="L4" s="100">
        <v>36</v>
      </c>
      <c r="M4" s="100">
        <v>40</v>
      </c>
      <c r="N4" s="100">
        <v>44</v>
      </c>
      <c r="O4" s="100">
        <v>48</v>
      </c>
      <c r="P4" s="99"/>
      <c r="Q4" s="100">
        <v>52</v>
      </c>
      <c r="R4" s="100">
        <v>56</v>
      </c>
      <c r="S4" s="100">
        <v>60</v>
      </c>
      <c r="T4" s="100">
        <v>64</v>
      </c>
    </row>
    <row r="5" spans="1:20" s="97" customFormat="1" ht="15.75">
      <c r="A5" s="98" t="s">
        <v>125</v>
      </c>
      <c r="B5" s="100">
        <v>2</v>
      </c>
      <c r="C5" s="100">
        <v>0</v>
      </c>
      <c r="D5" s="100">
        <v>0</v>
      </c>
      <c r="E5" s="100">
        <v>0</v>
      </c>
      <c r="F5" s="99" t="s">
        <v>126</v>
      </c>
      <c r="G5" s="100">
        <v>0</v>
      </c>
      <c r="H5" s="100">
        <v>0</v>
      </c>
      <c r="I5" s="100">
        <v>0</v>
      </c>
      <c r="J5" s="100">
        <v>0</v>
      </c>
      <c r="K5" s="99" t="s">
        <v>126</v>
      </c>
      <c r="L5" s="100">
        <v>0</v>
      </c>
      <c r="M5" s="100">
        <v>0</v>
      </c>
      <c r="N5" s="100">
        <v>0</v>
      </c>
      <c r="O5" s="100">
        <v>0</v>
      </c>
      <c r="P5" s="99" t="s">
        <v>126</v>
      </c>
      <c r="Q5" s="100">
        <v>0</v>
      </c>
      <c r="R5" s="100">
        <v>0</v>
      </c>
      <c r="S5" s="100">
        <v>0</v>
      </c>
      <c r="T5" s="100">
        <v>0</v>
      </c>
    </row>
    <row r="6" spans="10:21" s="101" customFormat="1" ht="15.75">
      <c r="J6" s="101">
        <f>POWER(2,64-J4)</f>
        <v>4294967296</v>
      </c>
      <c r="K6" s="1"/>
      <c r="L6" s="101">
        <f>POWER(2,64-L4)</f>
        <v>268435456</v>
      </c>
      <c r="M6" s="101">
        <f>POWER(2,64-M4)</f>
        <v>16777216</v>
      </c>
      <c r="N6" s="101">
        <f>POWER(2,64-N4)</f>
        <v>1048576</v>
      </c>
      <c r="O6" s="101">
        <f>POWER(2,64-O4)</f>
        <v>65536</v>
      </c>
      <c r="P6" s="1"/>
      <c r="Q6" s="101">
        <f>POWER(2,64-Q4)</f>
        <v>4096</v>
      </c>
      <c r="R6" s="101">
        <f>POWER(2,64-R4)</f>
        <v>256</v>
      </c>
      <c r="S6" s="101">
        <f>POWER(2,64-S4)</f>
        <v>16</v>
      </c>
      <c r="T6" s="101">
        <f>POWER(2,64-T4)</f>
        <v>1</v>
      </c>
      <c r="U6" s="101" t="s">
        <v>127</v>
      </c>
    </row>
    <row r="7" spans="10:21" ht="15.75">
      <c r="J7" s="101">
        <f>POWER(2,60-J4)</f>
        <v>268435456</v>
      </c>
      <c r="L7" s="101">
        <f>POWER(2,60-L4)</f>
        <v>16777216</v>
      </c>
      <c r="M7" s="101">
        <f>POWER(2,60-M4)</f>
        <v>1048576</v>
      </c>
      <c r="N7" s="101">
        <f>POWER(2,60-N4)</f>
        <v>65536</v>
      </c>
      <c r="O7" s="101">
        <f>POWER(2,60-O4)</f>
        <v>4096</v>
      </c>
      <c r="Q7" s="101">
        <f>POWER(2,60-Q4)</f>
        <v>256</v>
      </c>
      <c r="R7" s="101">
        <f>POWER(2,60-R4)</f>
        <v>16</v>
      </c>
      <c r="S7" s="101">
        <f>POWER(2,60-S4)</f>
        <v>1</v>
      </c>
      <c r="U7" s="1" t="s">
        <v>128</v>
      </c>
    </row>
    <row r="8" spans="10:21" ht="15.75">
      <c r="J8" s="101">
        <f>POWER(2,56-J4)</f>
        <v>16777216</v>
      </c>
      <c r="L8" s="101">
        <f>POWER(2,56-L4)</f>
        <v>1048576</v>
      </c>
      <c r="M8" s="101">
        <f>POWER(2,56-M4)</f>
        <v>65536</v>
      </c>
      <c r="N8" s="101">
        <f>POWER(2,56-N4)</f>
        <v>4096</v>
      </c>
      <c r="O8" s="101">
        <f>POWER(2,56-O4)</f>
        <v>256</v>
      </c>
      <c r="Q8" s="101">
        <f>POWER(2,56-Q4)</f>
        <v>16</v>
      </c>
      <c r="R8" s="101">
        <f>POWER(2,56-R4)</f>
        <v>1</v>
      </c>
      <c r="S8" s="101"/>
      <c r="U8" s="1" t="s">
        <v>129</v>
      </c>
    </row>
    <row r="9" spans="10:21" ht="15.75">
      <c r="J9" s="101">
        <f>POWER(2,52-J4)</f>
        <v>1048576</v>
      </c>
      <c r="L9" s="101">
        <f>POWER(2,52-L4)</f>
        <v>65536</v>
      </c>
      <c r="M9" s="101">
        <f>POWER(2,52-M4)</f>
        <v>4096</v>
      </c>
      <c r="N9" s="101">
        <f>POWER(2,52-N4)</f>
        <v>256</v>
      </c>
      <c r="O9" s="101">
        <f>POWER(2,52-O4)</f>
        <v>16</v>
      </c>
      <c r="Q9" s="101">
        <f>POWER(2,52-Q4)</f>
        <v>1</v>
      </c>
      <c r="R9" s="101"/>
      <c r="S9" s="101"/>
      <c r="U9" s="1" t="s">
        <v>130</v>
      </c>
    </row>
    <row r="10" spans="10:21" ht="15.75">
      <c r="J10" s="101">
        <f>POWER(2,48-J4)</f>
        <v>65536</v>
      </c>
      <c r="L10" s="101">
        <f>POWER(2,48-L4)</f>
        <v>4096</v>
      </c>
      <c r="M10" s="101">
        <f>POWER(2,48-M4)</f>
        <v>256</v>
      </c>
      <c r="N10" s="101">
        <f>POWER(2,48-N4)</f>
        <v>16</v>
      </c>
      <c r="O10" s="101">
        <f>POWER(2,48-O4)</f>
        <v>1</v>
      </c>
      <c r="U10" s="1" t="s">
        <v>131</v>
      </c>
    </row>
  </sheetData>
  <sheetProtection selectLockedCells="1" selectUnlockedCells="1"/>
  <mergeCells count="3">
    <mergeCell ref="A1:P1"/>
    <mergeCell ref="A2:P2"/>
    <mergeCell ref="A3:T3"/>
  </mergeCells>
  <printOptions/>
  <pageMargins left="0.7875" right="0.7875" top="1.0527777777777778" bottom="1.0527777777777778" header="0.7875" footer="0.7875"/>
  <pageSetup horizontalDpi="300" verticalDpi="300" orientation="portrait"/>
  <headerFooter alignWithMargins="0">
    <oddHeader>&amp;C&amp;"Times New Roman,Regular"&amp;12&amp;A</oddHeader>
    <oddFooter>&amp;C&amp;"Times New Roman,Regular"&amp;12Page &amp;P</oddFooter>
  </headerFooter>
</worksheet>
</file>

<file path=xl/worksheets/sheet4.xml><?xml version="1.0" encoding="utf-8"?>
<worksheet xmlns="http://schemas.openxmlformats.org/spreadsheetml/2006/main" xmlns:r="http://schemas.openxmlformats.org/officeDocument/2006/relationships">
  <dimension ref="A1:L32"/>
  <sheetViews>
    <sheetView workbookViewId="0" topLeftCell="A1">
      <selection activeCell="M13" sqref="M13"/>
    </sheetView>
  </sheetViews>
  <sheetFormatPr defaultColWidth="8.00390625" defaultRowHeight="15"/>
  <cols>
    <col min="1" max="1" width="9.00390625" style="1" customWidth="1"/>
    <col min="2" max="2" width="10.00390625" style="1" customWidth="1"/>
    <col min="3" max="3" width="8.140625" style="1" customWidth="1"/>
    <col min="4" max="4" width="7.28125" style="1" customWidth="1"/>
    <col min="5" max="5" width="9.00390625" style="1" customWidth="1"/>
    <col min="6" max="6" width="9.7109375" style="1" customWidth="1"/>
    <col min="7" max="7" width="8.140625" style="1" customWidth="1"/>
    <col min="8" max="8" width="7.28125" style="1" customWidth="1"/>
    <col min="9" max="9" width="5.140625" style="1" customWidth="1"/>
    <col min="10" max="10" width="9.421875" style="1" customWidth="1"/>
    <col min="11" max="11" width="6.28125" style="1" customWidth="1"/>
    <col min="12" max="16384" width="8.7109375" style="1" customWidth="1"/>
  </cols>
  <sheetData>
    <row r="1" spans="1:10" s="3" customFormat="1" ht="24">
      <c r="A1" s="2" t="s">
        <v>132</v>
      </c>
      <c r="B1" s="2"/>
      <c r="C1" s="2"/>
      <c r="D1" s="2"/>
      <c r="E1" s="2"/>
      <c r="F1" s="2"/>
      <c r="G1" s="2"/>
      <c r="H1" s="2"/>
      <c r="I1" s="2"/>
      <c r="J1" s="2"/>
    </row>
    <row r="2" spans="1:10" s="3" customFormat="1" ht="18.75">
      <c r="A2" s="4" t="s">
        <v>1</v>
      </c>
      <c r="B2" s="4"/>
      <c r="C2" s="4"/>
      <c r="D2" s="4"/>
      <c r="E2" s="4"/>
      <c r="F2" s="4"/>
      <c r="G2" s="4"/>
      <c r="H2" s="4"/>
      <c r="I2" s="4"/>
      <c r="J2" s="4"/>
    </row>
    <row r="3" spans="1:11" ht="15.75">
      <c r="A3" s="5"/>
      <c r="B3" s="5"/>
      <c r="C3" s="5"/>
      <c r="D3" s="5"/>
      <c r="E3" s="5"/>
      <c r="F3" s="5"/>
      <c r="G3" s="5"/>
      <c r="H3" s="5"/>
      <c r="I3" s="5"/>
      <c r="J3" s="5"/>
      <c r="K3" s="5"/>
    </row>
    <row r="4" spans="1:11" ht="15.75">
      <c r="A4" s="6"/>
      <c r="B4" s="6"/>
      <c r="C4" s="102" t="s">
        <v>133</v>
      </c>
      <c r="D4" s="102"/>
      <c r="E4" s="102"/>
      <c r="F4" s="102"/>
      <c r="G4" s="102"/>
      <c r="H4" s="102"/>
      <c r="I4" s="12" t="s">
        <v>3</v>
      </c>
      <c r="J4" s="12"/>
      <c r="K4" s="12"/>
    </row>
    <row r="5" spans="1:11" ht="15.75" customHeight="1">
      <c r="A5" s="103" t="s">
        <v>4</v>
      </c>
      <c r="B5" s="104" t="s">
        <v>5</v>
      </c>
      <c r="C5" s="105" t="s">
        <v>6</v>
      </c>
      <c r="D5" s="105" t="s">
        <v>7</v>
      </c>
      <c r="E5" s="105" t="s">
        <v>8</v>
      </c>
      <c r="F5" s="105" t="s">
        <v>9</v>
      </c>
      <c r="G5" s="105" t="s">
        <v>10</v>
      </c>
      <c r="H5" s="105" t="s">
        <v>11</v>
      </c>
      <c r="I5" s="15" t="s">
        <v>134</v>
      </c>
      <c r="J5" s="15" t="s">
        <v>135</v>
      </c>
      <c r="K5" s="15" t="s">
        <v>136</v>
      </c>
    </row>
    <row r="6" spans="1:11" ht="15.75" customHeight="1">
      <c r="A6" s="106" t="s">
        <v>137</v>
      </c>
      <c r="B6" s="106" t="s">
        <v>138</v>
      </c>
      <c r="C6" s="107"/>
      <c r="D6" s="107"/>
      <c r="E6" s="107"/>
      <c r="F6" s="107"/>
      <c r="G6" s="107"/>
      <c r="H6" s="107"/>
      <c r="I6" s="108"/>
      <c r="J6" s="108"/>
      <c r="K6" s="108">
        <v>40</v>
      </c>
    </row>
    <row r="7" spans="1:11" ht="15.75" customHeight="1">
      <c r="A7" s="106" t="s">
        <v>139</v>
      </c>
      <c r="B7" s="106"/>
      <c r="C7" s="107"/>
      <c r="D7" s="107"/>
      <c r="E7" s="107"/>
      <c r="F7" s="107"/>
      <c r="G7" s="107"/>
      <c r="H7" s="107"/>
      <c r="I7" s="108"/>
      <c r="J7" s="108"/>
      <c r="K7" s="108">
        <v>44</v>
      </c>
    </row>
    <row r="8" spans="1:11" ht="15.75">
      <c r="A8" s="16" t="s">
        <v>16</v>
      </c>
      <c r="B8" s="17" t="s">
        <v>140</v>
      </c>
      <c r="C8" s="16">
        <v>52</v>
      </c>
      <c r="D8" s="16">
        <v>56</v>
      </c>
      <c r="E8" s="16">
        <v>60</v>
      </c>
      <c r="F8" s="16">
        <v>64</v>
      </c>
      <c r="G8" s="16">
        <v>64</v>
      </c>
      <c r="H8" s="16">
        <v>64</v>
      </c>
      <c r="I8" s="108">
        <f aca="true" t="shared" si="0" ref="I8:I10">SUM(POWER(2,64-C8)+POWER(2,64-D8)+POWER(2,64-E8)+POWER(2,64-F8)+POWER(2,64-G8)+POWER(2,64-H8))</f>
        <v>4371</v>
      </c>
      <c r="J8" s="16">
        <f aca="true" t="shared" si="1" ref="J8:J10">64-ROUNDUP(LOG(I8,2),0)</f>
        <v>51</v>
      </c>
      <c r="K8" s="16">
        <f aca="true" t="shared" si="2" ref="K8:K10">IF(MROUND(J8,4)&gt;J8,MROUND(J8,4)-4,MROUND(J8,4))</f>
        <v>48</v>
      </c>
    </row>
    <row r="9" spans="1:11" ht="15.75">
      <c r="A9" s="18" t="s">
        <v>18</v>
      </c>
      <c r="B9" s="19" t="s">
        <v>141</v>
      </c>
      <c r="C9" s="16">
        <v>60</v>
      </c>
      <c r="D9" s="16">
        <v>60</v>
      </c>
      <c r="E9" s="16">
        <v>64</v>
      </c>
      <c r="F9" s="16">
        <v>64</v>
      </c>
      <c r="G9" s="16">
        <v>64</v>
      </c>
      <c r="H9" s="16">
        <v>64</v>
      </c>
      <c r="I9" s="16">
        <f t="shared" si="0"/>
        <v>36</v>
      </c>
      <c r="J9" s="16">
        <f t="shared" si="1"/>
        <v>58</v>
      </c>
      <c r="K9" s="16">
        <f t="shared" si="2"/>
        <v>56</v>
      </c>
    </row>
    <row r="10" spans="1:11" ht="15.75">
      <c r="A10" s="18" t="s">
        <v>20</v>
      </c>
      <c r="B10" s="19" t="s">
        <v>142</v>
      </c>
      <c r="C10" s="16">
        <v>64</v>
      </c>
      <c r="D10" s="16">
        <v>64</v>
      </c>
      <c r="E10" s="16">
        <v>64</v>
      </c>
      <c r="F10" s="16">
        <v>64</v>
      </c>
      <c r="G10" s="16">
        <v>64</v>
      </c>
      <c r="H10" s="16">
        <v>64</v>
      </c>
      <c r="I10" s="16">
        <f t="shared" si="0"/>
        <v>6</v>
      </c>
      <c r="J10" s="16">
        <f t="shared" si="1"/>
        <v>61</v>
      </c>
      <c r="K10" s="16">
        <f t="shared" si="2"/>
        <v>60</v>
      </c>
    </row>
    <row r="11" spans="1:11" ht="15.75">
      <c r="A11" s="109"/>
      <c r="B11" s="109"/>
      <c r="C11" s="109"/>
      <c r="D11" s="109"/>
      <c r="E11" s="109"/>
      <c r="F11" s="109"/>
      <c r="G11" s="109"/>
      <c r="H11" s="109"/>
      <c r="I11" s="109"/>
      <c r="J11" s="109"/>
      <c r="K11" s="109"/>
    </row>
    <row r="12" spans="1:12" ht="16.5">
      <c r="A12" s="20" t="s">
        <v>24</v>
      </c>
      <c r="B12" s="21" t="s">
        <v>25</v>
      </c>
      <c r="C12" s="22" t="s">
        <v>143</v>
      </c>
      <c r="E12" s="23" t="s">
        <v>26</v>
      </c>
      <c r="F12" s="24" t="s">
        <v>25</v>
      </c>
      <c r="G12" s="25" t="s">
        <v>143</v>
      </c>
      <c r="H12"/>
      <c r="I12" s="45" t="s">
        <v>144</v>
      </c>
      <c r="J12" s="45"/>
      <c r="K12" s="110">
        <f>SUM(POWER(2,60-$C21)+POWER(2,60-$C32)+POWER(2,60-$G21)+POWER(2,60-$G32))</f>
        <v>67108864</v>
      </c>
      <c r="L12" s="110"/>
    </row>
    <row r="13" spans="1:11" ht="16.5">
      <c r="A13" s="29" t="s">
        <v>145</v>
      </c>
      <c r="B13" s="30">
        <v>1</v>
      </c>
      <c r="C13" s="31">
        <f aca="true" t="shared" si="3" ref="C13:C17">POWER(2,60-$K6)*$B13</f>
        <v>1048576</v>
      </c>
      <c r="E13" s="32" t="s">
        <v>145</v>
      </c>
      <c r="F13" s="33">
        <v>2</v>
      </c>
      <c r="G13" s="34">
        <f aca="true" t="shared" si="4" ref="G13:G17">POWER(2,60-$K6)*$F13</f>
        <v>2097152</v>
      </c>
      <c r="H13"/>
      <c r="I13" s="26" t="s">
        <v>28</v>
      </c>
      <c r="J13" s="26"/>
      <c r="K13" s="1">
        <f>60-ROUNDUP(LOG(K12,2),0)</f>
        <v>34</v>
      </c>
    </row>
    <row r="14" spans="1:11" ht="16.5">
      <c r="A14" s="29" t="s">
        <v>146</v>
      </c>
      <c r="B14" s="30">
        <v>0</v>
      </c>
      <c r="C14" s="31">
        <f t="shared" si="3"/>
        <v>0</v>
      </c>
      <c r="E14" s="32" t="s">
        <v>146</v>
      </c>
      <c r="F14" s="33">
        <v>2</v>
      </c>
      <c r="G14" s="34">
        <f t="shared" si="4"/>
        <v>131072</v>
      </c>
      <c r="H14"/>
      <c r="I14" s="26" t="s">
        <v>147</v>
      </c>
      <c r="J14" s="26"/>
      <c r="K14" s="111">
        <f>IF(MROUND(K13,4)&gt;K13,MROUND(K13,4)-4,MROUND(K13,4))</f>
        <v>32</v>
      </c>
    </row>
    <row r="15" spans="1:7" ht="15.75">
      <c r="A15" s="29">
        <f>$A$8</f>
        <v>0</v>
      </c>
      <c r="B15" s="36">
        <v>2</v>
      </c>
      <c r="C15" s="31">
        <f t="shared" si="3"/>
        <v>8192</v>
      </c>
      <c r="E15" s="34">
        <f>$A$8</f>
        <v>0</v>
      </c>
      <c r="F15" s="33">
        <v>2</v>
      </c>
      <c r="G15" s="34">
        <f t="shared" si="4"/>
        <v>8192</v>
      </c>
    </row>
    <row r="16" spans="1:7" ht="15.75">
      <c r="A16" s="29">
        <f>$A$9</f>
        <v>0</v>
      </c>
      <c r="B16" s="36">
        <v>9</v>
      </c>
      <c r="C16" s="31">
        <f t="shared" si="3"/>
        <v>144</v>
      </c>
      <c r="D16" s="5"/>
      <c r="E16" s="34">
        <f>$A$9</f>
        <v>0</v>
      </c>
      <c r="F16" s="33">
        <v>8</v>
      </c>
      <c r="G16" s="34">
        <f t="shared" si="4"/>
        <v>128</v>
      </c>
    </row>
    <row r="17" spans="1:7" ht="15.75">
      <c r="A17" s="29">
        <f>$A$10</f>
        <v>0</v>
      </c>
      <c r="B17" s="36">
        <v>4</v>
      </c>
      <c r="C17" s="31">
        <f t="shared" si="3"/>
        <v>4</v>
      </c>
      <c r="E17" s="34">
        <f>$A$10</f>
        <v>0</v>
      </c>
      <c r="F17" s="33">
        <v>14</v>
      </c>
      <c r="G17" s="34">
        <f t="shared" si="4"/>
        <v>14</v>
      </c>
    </row>
    <row r="18" spans="1:7" ht="15.75">
      <c r="A18" s="37" t="s">
        <v>29</v>
      </c>
      <c r="B18" s="38">
        <f>SUM(B13:B17)</f>
        <v>16</v>
      </c>
      <c r="C18" s="37">
        <f>SUM(C13:C17)</f>
        <v>1056916</v>
      </c>
      <c r="E18" s="39" t="s">
        <v>29</v>
      </c>
      <c r="F18" s="40">
        <f>SUM(F13:F17)</f>
        <v>28</v>
      </c>
      <c r="G18" s="39">
        <f>SUM(G13:G17)</f>
        <v>2236558</v>
      </c>
    </row>
    <row r="19" spans="1:12" ht="15.75" customHeight="1">
      <c r="A19" s="31"/>
      <c r="B19" s="41"/>
      <c r="C19" s="31"/>
      <c r="E19" s="34"/>
      <c r="F19" s="42"/>
      <c r="G19" s="43"/>
      <c r="I19" s="112" t="s">
        <v>148</v>
      </c>
      <c r="J19" s="112"/>
      <c r="K19" s="112"/>
      <c r="L19" s="112"/>
    </row>
    <row r="20" spans="1:12" s="5" customFormat="1" ht="15.75">
      <c r="A20" s="31" t="s">
        <v>30</v>
      </c>
      <c r="B20" s="31"/>
      <c r="C20" s="31">
        <f>60-ROUNDUP(LOG(C18,2),0)</f>
        <v>39</v>
      </c>
      <c r="D20" s="1"/>
      <c r="E20" s="43" t="s">
        <v>30</v>
      </c>
      <c r="F20" s="43"/>
      <c r="G20" s="43">
        <f>60-ROUNDUP(LOG(G18,2),0)</f>
        <v>38</v>
      </c>
      <c r="I20" s="112"/>
      <c r="J20" s="112"/>
      <c r="K20" s="112"/>
      <c r="L20" s="112"/>
    </row>
    <row r="21" spans="1:12" ht="15.75">
      <c r="A21" s="31" t="s">
        <v>147</v>
      </c>
      <c r="B21" s="31"/>
      <c r="C21" s="31">
        <f>IF(MROUND(C20,4)&gt;C20,MROUND(C20,4)-4,MROUND(C20,4))</f>
        <v>36</v>
      </c>
      <c r="E21" s="43" t="s">
        <v>147</v>
      </c>
      <c r="F21" s="43"/>
      <c r="G21" s="43">
        <f>IF(MROUND(G20,4)&gt;G20,MROUND(G20,4)-4,MROUND(G20,4))</f>
        <v>36</v>
      </c>
      <c r="I21" s="112"/>
      <c r="J21" s="112"/>
      <c r="K21" s="112"/>
      <c r="L21" s="112"/>
    </row>
    <row r="22" spans="1:12" ht="15.75">
      <c r="A22" s="45"/>
      <c r="B22" s="46"/>
      <c r="F22" s="5"/>
      <c r="G22" s="5"/>
      <c r="I22" s="113"/>
      <c r="J22" s="113"/>
      <c r="K22" s="113"/>
      <c r="L22" s="113"/>
    </row>
    <row r="23" spans="1:7" ht="15.75">
      <c r="A23" s="47" t="s">
        <v>32</v>
      </c>
      <c r="B23" s="48" t="s">
        <v>25</v>
      </c>
      <c r="C23" s="49" t="s">
        <v>143</v>
      </c>
      <c r="E23" s="50" t="s">
        <v>33</v>
      </c>
      <c r="F23" s="51" t="s">
        <v>25</v>
      </c>
      <c r="G23" s="52" t="s">
        <v>143</v>
      </c>
    </row>
    <row r="24" spans="1:8" ht="15.75">
      <c r="A24" s="53" t="s">
        <v>145</v>
      </c>
      <c r="B24" s="54">
        <v>2</v>
      </c>
      <c r="C24" s="53">
        <f aca="true" t="shared" si="5" ref="C24:C28">POWER(2,60-$K6)*$B24</f>
        <v>2097152</v>
      </c>
      <c r="E24" s="55" t="s">
        <v>145</v>
      </c>
      <c r="F24" s="56">
        <v>1</v>
      </c>
      <c r="G24" s="55">
        <f aca="true" t="shared" si="6" ref="G24:G28">POWER(2,60-$K6)*$F24</f>
        <v>1048576</v>
      </c>
      <c r="H24" s="5"/>
    </row>
    <row r="25" spans="1:7" ht="15.75">
      <c r="A25" s="53" t="s">
        <v>146</v>
      </c>
      <c r="B25" s="54">
        <v>1</v>
      </c>
      <c r="C25" s="53">
        <f t="shared" si="5"/>
        <v>65536</v>
      </c>
      <c r="E25" s="55" t="s">
        <v>146</v>
      </c>
      <c r="F25" s="56">
        <v>3</v>
      </c>
      <c r="G25" s="55">
        <f t="shared" si="6"/>
        <v>196608</v>
      </c>
    </row>
    <row r="26" spans="1:7" ht="15.75">
      <c r="A26" s="57">
        <f>$A$8</f>
        <v>0</v>
      </c>
      <c r="B26" s="54">
        <v>1</v>
      </c>
      <c r="C26" s="53">
        <f t="shared" si="5"/>
        <v>4096</v>
      </c>
      <c r="E26" s="58">
        <f>$A$8</f>
        <v>0</v>
      </c>
      <c r="F26" s="56">
        <v>1</v>
      </c>
      <c r="G26" s="55">
        <f t="shared" si="6"/>
        <v>4096</v>
      </c>
    </row>
    <row r="27" spans="1:7" ht="15.75">
      <c r="A27" s="57">
        <f>$A$9</f>
        <v>0</v>
      </c>
      <c r="B27" s="54">
        <v>9</v>
      </c>
      <c r="C27" s="53">
        <f t="shared" si="5"/>
        <v>144</v>
      </c>
      <c r="E27" s="58">
        <f>$A$9</f>
        <v>0</v>
      </c>
      <c r="F27" s="56">
        <v>5</v>
      </c>
      <c r="G27" s="55">
        <f t="shared" si="6"/>
        <v>80</v>
      </c>
    </row>
    <row r="28" spans="1:7" ht="15.75">
      <c r="A28" s="57">
        <f>$A$10</f>
        <v>0</v>
      </c>
      <c r="B28" s="54">
        <v>15</v>
      </c>
      <c r="C28" s="53">
        <f t="shared" si="5"/>
        <v>15</v>
      </c>
      <c r="E28" s="58">
        <f>$A$10</f>
        <v>0</v>
      </c>
      <c r="F28" s="56">
        <v>8</v>
      </c>
      <c r="G28" s="55">
        <f t="shared" si="6"/>
        <v>8</v>
      </c>
    </row>
    <row r="29" spans="1:7" ht="15.75">
      <c r="A29" s="59" t="s">
        <v>29</v>
      </c>
      <c r="B29" s="60">
        <f>SUM(B24:B28)</f>
        <v>28</v>
      </c>
      <c r="C29" s="59">
        <f>SUM(C24:C28)</f>
        <v>2166943</v>
      </c>
      <c r="E29" s="61" t="s">
        <v>29</v>
      </c>
      <c r="F29" s="62">
        <f>SUM(F24:F28)</f>
        <v>18</v>
      </c>
      <c r="G29" s="61">
        <f>SUM(G24:G28)</f>
        <v>1249368</v>
      </c>
    </row>
    <row r="30" spans="1:7" ht="15.75">
      <c r="A30" s="63"/>
      <c r="B30" s="63"/>
      <c r="C30" s="64"/>
      <c r="E30" s="65"/>
      <c r="F30" s="65"/>
      <c r="G30" s="66"/>
    </row>
    <row r="31" spans="1:7" ht="15.75">
      <c r="A31" s="64" t="s">
        <v>30</v>
      </c>
      <c r="B31" s="64"/>
      <c r="C31" s="64">
        <f>60-ROUNDUP(LOG(C29,2),0)</f>
        <v>38</v>
      </c>
      <c r="E31" s="66" t="s">
        <v>30</v>
      </c>
      <c r="F31" s="66"/>
      <c r="G31" s="66">
        <f>60-ROUNDUP(LOG(G29,2),0)</f>
        <v>39</v>
      </c>
    </row>
    <row r="32" spans="1:7" ht="15.75">
      <c r="A32" s="64" t="s">
        <v>147</v>
      </c>
      <c r="B32" s="64"/>
      <c r="C32" s="64">
        <f>IF(MROUND(C31,4)&gt;C31,MROUND(C31,4)-4,MROUND(C31,4))</f>
        <v>36</v>
      </c>
      <c r="E32" s="66" t="s">
        <v>147</v>
      </c>
      <c r="F32" s="66"/>
      <c r="G32" s="66">
        <f>IF(MROUND(G31,4)&gt;G31,MROUND(G31,4)-4,MROUND(G31,4))</f>
        <v>36</v>
      </c>
    </row>
  </sheetData>
  <sheetProtection selectLockedCells="1" selectUnlockedCells="1"/>
  <mergeCells count="22">
    <mergeCell ref="A1:J1"/>
    <mergeCell ref="A2:J2"/>
    <mergeCell ref="A3:K3"/>
    <mergeCell ref="A4:B4"/>
    <mergeCell ref="C4:H4"/>
    <mergeCell ref="I4:K4"/>
    <mergeCell ref="A6:B6"/>
    <mergeCell ref="A7:B7"/>
    <mergeCell ref="A11:K11"/>
    <mergeCell ref="I12:J12"/>
    <mergeCell ref="K12:L12"/>
    <mergeCell ref="I13:J13"/>
    <mergeCell ref="I14:J14"/>
    <mergeCell ref="I19:L21"/>
    <mergeCell ref="A20:B20"/>
    <mergeCell ref="E20:F20"/>
    <mergeCell ref="A21:B21"/>
    <mergeCell ref="E21:F21"/>
    <mergeCell ref="A31:B31"/>
    <mergeCell ref="E31:F31"/>
    <mergeCell ref="A32:B32"/>
    <mergeCell ref="E32:F32"/>
  </mergeCells>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N32"/>
  <sheetViews>
    <sheetView workbookViewId="0" topLeftCell="A1">
      <selection activeCell="A2" sqref="A2"/>
    </sheetView>
  </sheetViews>
  <sheetFormatPr defaultColWidth="8.00390625" defaultRowHeight="15"/>
  <cols>
    <col min="1" max="1" width="8.28125" style="1" customWidth="1"/>
    <col min="2" max="2" width="9.421875" style="1" customWidth="1"/>
    <col min="3" max="3" width="4.8515625" style="1" customWidth="1"/>
    <col min="4" max="4" width="5.00390625" style="1" customWidth="1"/>
    <col min="5" max="5" width="8.28125" style="1" customWidth="1"/>
    <col min="6" max="6" width="8.8515625" style="1" customWidth="1"/>
    <col min="7" max="7" width="4.8515625" style="1" customWidth="1"/>
    <col min="8" max="8" width="7.140625" style="1" customWidth="1"/>
    <col min="9" max="10" width="8.7109375" style="1" customWidth="1"/>
    <col min="11" max="11" width="6.7109375" style="1" customWidth="1"/>
    <col min="12" max="16384" width="8.7109375" style="1" customWidth="1"/>
  </cols>
  <sheetData>
    <row r="1" spans="1:12" s="3" customFormat="1" ht="24">
      <c r="A1" s="2" t="s">
        <v>149</v>
      </c>
      <c r="B1" s="2"/>
      <c r="C1" s="2"/>
      <c r="D1" s="2"/>
      <c r="E1" s="2"/>
      <c r="F1" s="2"/>
      <c r="G1" s="2"/>
      <c r="H1" s="2"/>
      <c r="I1" s="2"/>
      <c r="J1" s="2"/>
      <c r="K1" s="2"/>
      <c r="L1" s="2"/>
    </row>
    <row r="2" spans="1:12" s="3" customFormat="1" ht="18.75">
      <c r="A2" s="4" t="s">
        <v>150</v>
      </c>
      <c r="B2" s="4"/>
      <c r="C2" s="4"/>
      <c r="D2" s="4"/>
      <c r="E2" s="4"/>
      <c r="F2" s="4"/>
      <c r="G2" s="4"/>
      <c r="H2" s="4"/>
      <c r="I2" s="4"/>
      <c r="J2" s="4"/>
      <c r="K2" s="4"/>
      <c r="L2" s="4"/>
    </row>
    <row r="3" spans="1:11" ht="15.75">
      <c r="A3" s="5"/>
      <c r="B3" s="5"/>
      <c r="C3" s="5"/>
      <c r="D3" s="5"/>
      <c r="E3" s="5"/>
      <c r="F3" s="5"/>
      <c r="G3" s="5"/>
      <c r="H3" s="5"/>
      <c r="I3" s="5"/>
      <c r="J3" s="5"/>
      <c r="K3" s="5"/>
    </row>
    <row r="4" spans="1:14" ht="15.75" customHeight="1">
      <c r="A4" s="103" t="s">
        <v>4</v>
      </c>
      <c r="B4" s="104" t="s">
        <v>5</v>
      </c>
      <c r="C4" s="114" t="s">
        <v>151</v>
      </c>
      <c r="D4" s="114" t="s">
        <v>122</v>
      </c>
      <c r="F4" s="115" t="s">
        <v>152</v>
      </c>
      <c r="G4" s="115"/>
      <c r="H4" s="115"/>
      <c r="I4" s="115"/>
      <c r="J4" s="115"/>
      <c r="K4" s="115"/>
      <c r="L4" s="115"/>
      <c r="M4" s="115"/>
      <c r="N4" s="115"/>
    </row>
    <row r="5" spans="1:14" ht="15.75" customHeight="1">
      <c r="A5" s="106" t="s">
        <v>137</v>
      </c>
      <c r="B5" s="106" t="s">
        <v>138</v>
      </c>
      <c r="C5" s="108">
        <v>256</v>
      </c>
      <c r="D5" s="108" t="s">
        <v>46</v>
      </c>
      <c r="F5" s="115"/>
      <c r="G5" s="115"/>
      <c r="H5" s="115"/>
      <c r="I5" s="115"/>
      <c r="J5" s="115"/>
      <c r="K5" s="115"/>
      <c r="L5" s="115"/>
      <c r="M5" s="115"/>
      <c r="N5" s="115"/>
    </row>
    <row r="6" spans="1:14" ht="15.75" customHeight="1">
      <c r="A6" s="106" t="s">
        <v>139</v>
      </c>
      <c r="B6" s="106"/>
      <c r="C6" s="108">
        <v>16</v>
      </c>
      <c r="D6" s="108" t="s">
        <v>49</v>
      </c>
      <c r="F6" s="115"/>
      <c r="G6" s="115"/>
      <c r="H6" s="115"/>
      <c r="I6" s="115"/>
      <c r="J6" s="115"/>
      <c r="K6" s="115"/>
      <c r="L6" s="115"/>
      <c r="M6" s="115"/>
      <c r="N6" s="115"/>
    </row>
    <row r="7" spans="1:14" ht="15.75">
      <c r="A7" s="16" t="s">
        <v>16</v>
      </c>
      <c r="B7" s="17" t="s">
        <v>140</v>
      </c>
      <c r="C7" s="16">
        <v>1</v>
      </c>
      <c r="D7" s="19" t="s">
        <v>52</v>
      </c>
      <c r="F7" s="115"/>
      <c r="G7" s="115"/>
      <c r="H7" s="115"/>
      <c r="I7" s="115"/>
      <c r="J7" s="115"/>
      <c r="K7" s="115"/>
      <c r="L7" s="115"/>
      <c r="M7" s="115"/>
      <c r="N7" s="115"/>
    </row>
    <row r="8" spans="1:14" ht="15.75">
      <c r="A8" s="18" t="s">
        <v>18</v>
      </c>
      <c r="B8" s="19" t="s">
        <v>141</v>
      </c>
      <c r="C8" s="16">
        <v>1</v>
      </c>
      <c r="D8" s="19" t="s">
        <v>52</v>
      </c>
      <c r="F8" s="115"/>
      <c r="G8" s="115"/>
      <c r="H8" s="115"/>
      <c r="I8" s="115"/>
      <c r="J8" s="115"/>
      <c r="K8" s="115"/>
      <c r="L8" s="115"/>
      <c r="M8" s="115"/>
      <c r="N8" s="115"/>
    </row>
    <row r="9" spans="1:14" ht="15.75">
      <c r="A9" s="18" t="s">
        <v>20</v>
      </c>
      <c r="B9" s="19" t="s">
        <v>142</v>
      </c>
      <c r="C9" s="16">
        <v>1</v>
      </c>
      <c r="D9" s="19" t="s">
        <v>52</v>
      </c>
      <c r="F9" s="115"/>
      <c r="G9" s="115"/>
      <c r="H9" s="115"/>
      <c r="I9" s="115"/>
      <c r="J9" s="115"/>
      <c r="K9" s="115"/>
      <c r="L9" s="115"/>
      <c r="M9" s="115"/>
      <c r="N9" s="115"/>
    </row>
    <row r="11" spans="1:8" ht="15.75">
      <c r="A11" s="116" t="s">
        <v>153</v>
      </c>
      <c r="B11" s="116"/>
      <c r="C11" s="116"/>
      <c r="D11" s="116"/>
      <c r="E11" s="116"/>
      <c r="F11" s="116"/>
      <c r="G11" s="116"/>
      <c r="H11" s="109"/>
    </row>
    <row r="12" spans="1:11" ht="16.5">
      <c r="A12" s="20" t="s">
        <v>24</v>
      </c>
      <c r="B12" s="21" t="s">
        <v>25</v>
      </c>
      <c r="C12" s="22" t="s">
        <v>151</v>
      </c>
      <c r="E12" s="23" t="s">
        <v>26</v>
      </c>
      <c r="F12" s="24" t="s">
        <v>25</v>
      </c>
      <c r="G12" s="25" t="s">
        <v>151</v>
      </c>
      <c r="H12"/>
      <c r="I12" s="45" t="s">
        <v>154</v>
      </c>
      <c r="J12" s="45"/>
      <c r="K12" s="27">
        <f>SUM(POWER(2,48-$C21)+POWER(2,48-$C32)+POWER(2,48-$G21)+POWER(2,48-$G32))</f>
        <v>16384</v>
      </c>
    </row>
    <row r="13" spans="1:11" ht="16.5">
      <c r="A13" s="29" t="s">
        <v>145</v>
      </c>
      <c r="B13" s="30">
        <f>'IPv6 Block Structure - Actual'!$B$13</f>
        <v>1</v>
      </c>
      <c r="C13" s="31">
        <f aca="true" t="shared" si="0" ref="C13:C17">$C5*$B13</f>
        <v>256</v>
      </c>
      <c r="E13" s="32" t="s">
        <v>145</v>
      </c>
      <c r="F13" s="33">
        <f>'IPv6 Block Structure - Actual'!$F$13</f>
        <v>2</v>
      </c>
      <c r="G13" s="34">
        <f aca="true" t="shared" si="1" ref="G13:G17">$C5*$F13</f>
        <v>512</v>
      </c>
      <c r="I13" s="26" t="s">
        <v>28</v>
      </c>
      <c r="J13" s="26"/>
      <c r="K13" s="28">
        <f>48-ROUNDUP(LOG(K12,2),0)</f>
        <v>34</v>
      </c>
    </row>
    <row r="14" spans="1:11" ht="15.75">
      <c r="A14" s="29" t="s">
        <v>146</v>
      </c>
      <c r="B14" s="30">
        <f>'IPv6 Block Structure - Actual'!$B$14</f>
        <v>0</v>
      </c>
      <c r="C14" s="31">
        <f t="shared" si="0"/>
        <v>0</v>
      </c>
      <c r="E14" s="32" t="s">
        <v>146</v>
      </c>
      <c r="F14" s="33">
        <f>'IPv6 Block Structure - Actual'!$F$14</f>
        <v>2</v>
      </c>
      <c r="G14" s="34">
        <f t="shared" si="1"/>
        <v>32</v>
      </c>
      <c r="I14" s="117" t="s">
        <v>147</v>
      </c>
      <c r="J14" s="117"/>
      <c r="K14" s="118">
        <f>IF(MROUND(K13,4)&gt;K13,MROUND(K13,4)-4,MROUND(K13,4))</f>
        <v>32</v>
      </c>
    </row>
    <row r="15" spans="1:7" ht="15.75">
      <c r="A15" s="29">
        <f>$A$7</f>
        <v>0</v>
      </c>
      <c r="B15" s="36">
        <f>'IPv6 Block Structure - Actual'!$B$15</f>
        <v>2</v>
      </c>
      <c r="C15" s="31">
        <f t="shared" si="0"/>
        <v>2</v>
      </c>
      <c r="E15" s="34">
        <f>$A$7</f>
        <v>0</v>
      </c>
      <c r="F15" s="33">
        <f>'IPv6 Block Structure - Actual'!$F$15</f>
        <v>2</v>
      </c>
      <c r="G15" s="34">
        <f t="shared" si="1"/>
        <v>2</v>
      </c>
    </row>
    <row r="16" spans="1:7" ht="15.75">
      <c r="A16" s="29">
        <f>$A$8</f>
        <v>0</v>
      </c>
      <c r="B16" s="36">
        <f>'IPv6 Block Structure - Actual'!$B$16</f>
        <v>9</v>
      </c>
      <c r="C16" s="31">
        <f t="shared" si="0"/>
        <v>9</v>
      </c>
      <c r="D16" s="5"/>
      <c r="E16" s="34">
        <f>$A$8</f>
        <v>0</v>
      </c>
      <c r="F16" s="33">
        <f>'IPv6 Block Structure - Actual'!$F$16</f>
        <v>8</v>
      </c>
      <c r="G16" s="34">
        <f t="shared" si="1"/>
        <v>8</v>
      </c>
    </row>
    <row r="17" spans="1:7" ht="15.75">
      <c r="A17" s="29">
        <f>$A$9</f>
        <v>0</v>
      </c>
      <c r="B17" s="36">
        <f>'IPv6 Block Structure - Actual'!$B$17</f>
        <v>4</v>
      </c>
      <c r="C17" s="31">
        <f t="shared" si="0"/>
        <v>4</v>
      </c>
      <c r="E17" s="34">
        <f>$A$9</f>
        <v>0</v>
      </c>
      <c r="F17" s="33">
        <f>'IPv6 Block Structure - Actual'!$F$17</f>
        <v>14</v>
      </c>
      <c r="G17" s="34">
        <f t="shared" si="1"/>
        <v>14</v>
      </c>
    </row>
    <row r="18" spans="1:7" ht="15.75">
      <c r="A18" s="37" t="s">
        <v>29</v>
      </c>
      <c r="B18" s="38">
        <f>SUM(B13:B17)</f>
        <v>16</v>
      </c>
      <c r="C18" s="37">
        <f>SUM(C13:C17)</f>
        <v>271</v>
      </c>
      <c r="E18" s="39" t="s">
        <v>29</v>
      </c>
      <c r="F18" s="40">
        <f>SUM(F13:F17)</f>
        <v>28</v>
      </c>
      <c r="G18" s="39">
        <f>SUM(G13:G17)</f>
        <v>568</v>
      </c>
    </row>
    <row r="19" spans="1:7" ht="15.75">
      <c r="A19" s="31"/>
      <c r="B19" s="41"/>
      <c r="C19" s="31"/>
      <c r="E19" s="34"/>
      <c r="F19" s="42"/>
      <c r="G19" s="43"/>
    </row>
    <row r="20" spans="1:12" s="5" customFormat="1" ht="15.75" customHeight="1">
      <c r="A20" s="31" t="s">
        <v>30</v>
      </c>
      <c r="B20" s="31"/>
      <c r="C20" s="31">
        <f>48-ROUNDUP(LOG(C18,2),0)</f>
        <v>39</v>
      </c>
      <c r="D20" s="1"/>
      <c r="E20" s="43" t="s">
        <v>30</v>
      </c>
      <c r="F20" s="43"/>
      <c r="G20" s="43">
        <f>48-ROUNDUP(LOG(G18,2),0)</f>
        <v>38</v>
      </c>
      <c r="I20" s="119" t="s">
        <v>155</v>
      </c>
      <c r="J20" s="119"/>
      <c r="K20" s="119"/>
      <c r="L20" s="119"/>
    </row>
    <row r="21" spans="1:12" ht="15.75">
      <c r="A21" s="31" t="s">
        <v>147</v>
      </c>
      <c r="B21" s="31"/>
      <c r="C21" s="31">
        <f>IF(MROUND(C20,4)&gt;C20,MROUND(C20,4)-4,MROUND(C20,4))</f>
        <v>36</v>
      </c>
      <c r="E21" s="120"/>
      <c r="F21" s="43" t="s">
        <v>147</v>
      </c>
      <c r="G21" s="43">
        <f>IF(MROUND(G20,4)&gt;G20,MROUND(G20,4)-4,MROUND(G20,4))</f>
        <v>36</v>
      </c>
      <c r="I21" s="119"/>
      <c r="J21" s="119"/>
      <c r="K21" s="119"/>
      <c r="L21" s="119"/>
    </row>
    <row r="22" spans="1:12" ht="15.75">
      <c r="A22" s="45"/>
      <c r="B22" s="46"/>
      <c r="F22" s="5"/>
      <c r="G22" s="5"/>
      <c r="I22" s="119"/>
      <c r="J22" s="119"/>
      <c r="K22" s="119"/>
      <c r="L22" s="119"/>
    </row>
    <row r="23" spans="1:7" ht="15.75">
      <c r="A23" s="47" t="s">
        <v>32</v>
      </c>
      <c r="B23" s="48" t="s">
        <v>25</v>
      </c>
      <c r="C23" s="49" t="s">
        <v>151</v>
      </c>
      <c r="E23" s="50" t="s">
        <v>33</v>
      </c>
      <c r="F23" s="51" t="s">
        <v>25</v>
      </c>
      <c r="G23" s="52" t="s">
        <v>151</v>
      </c>
    </row>
    <row r="24" spans="1:8" ht="15.75">
      <c r="A24" s="53" t="s">
        <v>145</v>
      </c>
      <c r="B24" s="54">
        <f>'IPv6 Block Structure - Actual'!$B$24</f>
        <v>2</v>
      </c>
      <c r="C24" s="53">
        <f aca="true" t="shared" si="2" ref="C24:C28">$C5*$B24</f>
        <v>512</v>
      </c>
      <c r="E24" s="55" t="s">
        <v>145</v>
      </c>
      <c r="F24" s="56">
        <f>'IPv6 Block Structure - Actual'!$F$24</f>
        <v>1</v>
      </c>
      <c r="G24" s="55">
        <f aca="true" t="shared" si="3" ref="G24:G28">$C5*$F24</f>
        <v>256</v>
      </c>
      <c r="H24" s="5"/>
    </row>
    <row r="25" spans="1:7" ht="15.75">
      <c r="A25" s="53" t="s">
        <v>146</v>
      </c>
      <c r="B25" s="54">
        <f>'IPv6 Block Structure - Actual'!$B$25</f>
        <v>1</v>
      </c>
      <c r="C25" s="53">
        <f t="shared" si="2"/>
        <v>16</v>
      </c>
      <c r="E25" s="55" t="s">
        <v>146</v>
      </c>
      <c r="F25" s="56">
        <f>'IPv6 Block Structure - Actual'!$F$25</f>
        <v>3</v>
      </c>
      <c r="G25" s="55">
        <f t="shared" si="3"/>
        <v>48</v>
      </c>
    </row>
    <row r="26" spans="1:7" ht="15.75">
      <c r="A26" s="57">
        <f>$A$7</f>
        <v>0</v>
      </c>
      <c r="B26" s="54">
        <f>'IPv6 Block Structure - Actual'!$B$26</f>
        <v>1</v>
      </c>
      <c r="C26" s="53">
        <f t="shared" si="2"/>
        <v>1</v>
      </c>
      <c r="E26" s="58">
        <f>$A$7</f>
        <v>0</v>
      </c>
      <c r="F26" s="56">
        <f>'IPv6 Block Structure - Actual'!$F$26</f>
        <v>1</v>
      </c>
      <c r="G26" s="55">
        <f t="shared" si="3"/>
        <v>1</v>
      </c>
    </row>
    <row r="27" spans="1:7" ht="15.75">
      <c r="A27" s="57">
        <f>$A$8</f>
        <v>0</v>
      </c>
      <c r="B27" s="54">
        <f>'IPv6 Block Structure - Actual'!$B$27</f>
        <v>9</v>
      </c>
      <c r="C27" s="53">
        <f t="shared" si="2"/>
        <v>9</v>
      </c>
      <c r="E27" s="58">
        <f>$A$8</f>
        <v>0</v>
      </c>
      <c r="F27" s="56">
        <f>'IPv6 Block Structure - Actual'!$F$27</f>
        <v>5</v>
      </c>
      <c r="G27" s="55">
        <f t="shared" si="3"/>
        <v>5</v>
      </c>
    </row>
    <row r="28" spans="1:7" ht="15.75">
      <c r="A28" s="57">
        <f>$A$9</f>
        <v>0</v>
      </c>
      <c r="B28" s="54">
        <f>'IPv6 Block Structure - Actual'!$B$28</f>
        <v>15</v>
      </c>
      <c r="C28" s="53">
        <f t="shared" si="2"/>
        <v>15</v>
      </c>
      <c r="E28" s="58">
        <f>$A$9</f>
        <v>0</v>
      </c>
      <c r="F28" s="56">
        <f>'IPv6 Block Structure - Actual'!$F$28</f>
        <v>8</v>
      </c>
      <c r="G28" s="55">
        <f t="shared" si="3"/>
        <v>8</v>
      </c>
    </row>
    <row r="29" spans="1:7" ht="15.75">
      <c r="A29" s="59" t="s">
        <v>29</v>
      </c>
      <c r="B29" s="60">
        <f>SUM(B24:B28)</f>
        <v>28</v>
      </c>
      <c r="C29" s="59">
        <f>SUM(C24:C28)</f>
        <v>553</v>
      </c>
      <c r="E29" s="61" t="s">
        <v>29</v>
      </c>
      <c r="F29" s="62">
        <f>SUM(F24:F28)</f>
        <v>18</v>
      </c>
      <c r="G29" s="61">
        <f>SUM(G24:G28)</f>
        <v>318</v>
      </c>
    </row>
    <row r="30" spans="1:7" ht="15.75">
      <c r="A30" s="63"/>
      <c r="B30" s="63"/>
      <c r="C30" s="64"/>
      <c r="E30" s="65"/>
      <c r="F30" s="65"/>
      <c r="G30" s="66"/>
    </row>
    <row r="31" spans="1:7" ht="15.75">
      <c r="A31" s="64" t="s">
        <v>30</v>
      </c>
      <c r="B31" s="64"/>
      <c r="C31" s="64">
        <f>48-ROUNDUP(LOG(C29,2),0)</f>
        <v>38</v>
      </c>
      <c r="E31" s="66" t="s">
        <v>30</v>
      </c>
      <c r="F31" s="66"/>
      <c r="G31" s="66">
        <f>48-ROUNDUP(LOG(G29,2),0)</f>
        <v>39</v>
      </c>
    </row>
    <row r="32" spans="1:7" ht="15.75">
      <c r="A32" s="64" t="s">
        <v>147</v>
      </c>
      <c r="B32" s="64"/>
      <c r="C32" s="64">
        <f>IF(MROUND(C31,4)&gt;C31,MROUND(C31,4)-4,MROUND(C31,4))</f>
        <v>36</v>
      </c>
      <c r="E32" s="66" t="s">
        <v>147</v>
      </c>
      <c r="F32" s="66"/>
      <c r="G32" s="66">
        <f>IF(MROUND(G31,4)&gt;G31,MROUND(G31,4)-4,MROUND(G31,4))</f>
        <v>36</v>
      </c>
    </row>
  </sheetData>
  <sheetProtection selectLockedCells="1" selectUnlockedCells="1"/>
  <mergeCells count="18">
    <mergeCell ref="A1:L1"/>
    <mergeCell ref="A2:L2"/>
    <mergeCell ref="A3:K3"/>
    <mergeCell ref="F4:N9"/>
    <mergeCell ref="A5:B5"/>
    <mergeCell ref="A6:B6"/>
    <mergeCell ref="A11:G11"/>
    <mergeCell ref="I12:J12"/>
    <mergeCell ref="I13:J13"/>
    <mergeCell ref="I14:J14"/>
    <mergeCell ref="A20:B20"/>
    <mergeCell ref="E20:F20"/>
    <mergeCell ref="I20:L22"/>
    <mergeCell ref="A21:B21"/>
    <mergeCell ref="A31:B31"/>
    <mergeCell ref="E31:F31"/>
    <mergeCell ref="A32:B32"/>
    <mergeCell ref="E32:F32"/>
  </mergeCells>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K22"/>
  <sheetViews>
    <sheetView workbookViewId="0" topLeftCell="A1">
      <selection activeCell="J1" sqref="J1"/>
    </sheetView>
  </sheetViews>
  <sheetFormatPr defaultColWidth="8.00390625" defaultRowHeight="15"/>
  <cols>
    <col min="1" max="1" width="12.421875" style="121" customWidth="1"/>
    <col min="2" max="10" width="11.421875" style="121" customWidth="1"/>
    <col min="11" max="16384" width="9.140625" style="121" customWidth="1"/>
  </cols>
  <sheetData>
    <row r="1" spans="1:11" s="67" customFormat="1" ht="24">
      <c r="A1" s="2" t="s">
        <v>156</v>
      </c>
      <c r="B1" s="2"/>
      <c r="C1" s="2"/>
      <c r="D1" s="2"/>
      <c r="E1" s="2"/>
      <c r="F1" s="2"/>
      <c r="G1" s="2"/>
      <c r="H1" s="2"/>
      <c r="I1" s="122"/>
      <c r="J1" s="122"/>
      <c r="K1" s="122"/>
    </row>
    <row r="2" spans="1:11" s="67" customFormat="1" ht="18.75">
      <c r="A2" s="4" t="s">
        <v>1</v>
      </c>
      <c r="B2" s="4"/>
      <c r="C2" s="4"/>
      <c r="D2" s="4"/>
      <c r="E2" s="4"/>
      <c r="F2" s="4"/>
      <c r="G2" s="4"/>
      <c r="H2" s="4"/>
      <c r="I2" s="122"/>
      <c r="J2" s="122"/>
      <c r="K2" s="122"/>
    </row>
    <row r="3" spans="1:11" s="67" customFormat="1" ht="15.75">
      <c r="A3" s="122"/>
      <c r="B3" s="122"/>
      <c r="C3" s="122"/>
      <c r="D3" s="122"/>
      <c r="E3" s="122"/>
      <c r="F3" s="122"/>
      <c r="G3" s="122"/>
      <c r="H3" s="122"/>
      <c r="I3" s="122"/>
      <c r="J3" s="122"/>
      <c r="K3" s="122"/>
    </row>
    <row r="4" spans="1:10" ht="15.75">
      <c r="A4" s="123" t="s">
        <v>157</v>
      </c>
      <c r="B4" s="124" t="s">
        <v>158</v>
      </c>
      <c r="C4" s="124" t="s">
        <v>159</v>
      </c>
      <c r="D4" s="124" t="s">
        <v>160</v>
      </c>
      <c r="E4" s="124" t="s">
        <v>161</v>
      </c>
      <c r="F4" s="124" t="s">
        <v>162</v>
      </c>
      <c r="G4" s="124" t="s">
        <v>163</v>
      </c>
      <c r="H4" s="124" t="s">
        <v>164</v>
      </c>
      <c r="I4" s="124" t="s">
        <v>165</v>
      </c>
      <c r="J4" s="124" t="s">
        <v>166</v>
      </c>
    </row>
    <row r="5" spans="1:10" ht="15.75">
      <c r="A5" s="125" t="s">
        <v>167</v>
      </c>
      <c r="B5" s="126" t="s">
        <v>168</v>
      </c>
      <c r="C5" s="121" t="s">
        <v>168</v>
      </c>
      <c r="D5" s="121" t="s">
        <v>168</v>
      </c>
      <c r="E5" s="121" t="s">
        <v>168</v>
      </c>
      <c r="F5" s="121" t="s">
        <v>168</v>
      </c>
      <c r="G5" s="121" t="s">
        <v>168</v>
      </c>
      <c r="H5" s="121" t="s">
        <v>168</v>
      </c>
      <c r="I5" s="121" t="s">
        <v>168</v>
      </c>
      <c r="J5" s="121" t="s">
        <v>168</v>
      </c>
    </row>
    <row r="6" spans="1:10" ht="15.75">
      <c r="A6" s="127" t="s">
        <v>169</v>
      </c>
      <c r="B6" s="128"/>
      <c r="C6" s="128"/>
      <c r="D6" s="128"/>
      <c r="E6" s="128"/>
      <c r="F6" s="128"/>
      <c r="G6" s="128"/>
      <c r="H6" s="128"/>
      <c r="I6" s="128"/>
      <c r="J6" s="129" t="s">
        <v>168</v>
      </c>
    </row>
    <row r="7" spans="1:10" ht="15.75">
      <c r="A7" s="130" t="s">
        <v>170</v>
      </c>
      <c r="B7" s="128"/>
      <c r="C7" s="128"/>
      <c r="D7" s="128"/>
      <c r="E7" s="128"/>
      <c r="F7" s="131" t="s">
        <v>168</v>
      </c>
      <c r="G7" s="121" t="s">
        <v>168</v>
      </c>
      <c r="H7" s="121" t="s">
        <v>168</v>
      </c>
      <c r="I7" s="121" t="s">
        <v>168</v>
      </c>
      <c r="J7" s="121" t="s">
        <v>168</v>
      </c>
    </row>
    <row r="8" spans="1:10" ht="15.75">
      <c r="A8" s="132"/>
      <c r="B8" s="128"/>
      <c r="C8" s="128"/>
      <c r="D8" s="128"/>
      <c r="E8" s="128"/>
      <c r="F8" s="128"/>
      <c r="G8" s="128"/>
      <c r="H8" s="128"/>
      <c r="I8" s="128"/>
      <c r="J8" s="128"/>
    </row>
    <row r="9" spans="1:10" ht="15.75">
      <c r="A9" s="133" t="s">
        <v>171</v>
      </c>
      <c r="B9" s="128"/>
      <c r="C9" s="128"/>
      <c r="D9" s="134" t="s">
        <v>168</v>
      </c>
      <c r="E9" s="121" t="s">
        <v>168</v>
      </c>
      <c r="F9" s="121" t="s">
        <v>168</v>
      </c>
      <c r="G9" s="121" t="s">
        <v>168</v>
      </c>
      <c r="H9" s="121" t="s">
        <v>168</v>
      </c>
      <c r="I9" s="121" t="s">
        <v>168</v>
      </c>
      <c r="J9" s="121" t="s">
        <v>168</v>
      </c>
    </row>
    <row r="10" spans="1:10" ht="15.75">
      <c r="A10" s="132"/>
      <c r="B10" s="128"/>
      <c r="C10" s="128"/>
      <c r="D10" s="128"/>
      <c r="E10" s="128"/>
      <c r="F10" s="128"/>
      <c r="G10" s="128"/>
      <c r="H10" s="128"/>
      <c r="I10" s="128"/>
      <c r="J10" s="128"/>
    </row>
    <row r="11" spans="1:10" ht="15.75">
      <c r="A11" s="135" t="s">
        <v>172</v>
      </c>
      <c r="B11" s="128"/>
      <c r="C11" s="128"/>
      <c r="D11" s="128"/>
      <c r="E11" s="128"/>
      <c r="F11" s="128"/>
      <c r="G11" s="136" t="s">
        <v>168</v>
      </c>
      <c r="H11" s="121" t="s">
        <v>168</v>
      </c>
      <c r="I11" s="121" t="s">
        <v>168</v>
      </c>
      <c r="J11" s="121" t="s">
        <v>168</v>
      </c>
    </row>
    <row r="12" spans="1:10" ht="15.75">
      <c r="A12" s="132"/>
      <c r="B12" s="128"/>
      <c r="C12" s="128"/>
      <c r="D12" s="128"/>
      <c r="E12" s="128"/>
      <c r="F12" s="128"/>
      <c r="G12" s="128"/>
      <c r="H12" s="128"/>
      <c r="I12" s="128"/>
      <c r="J12" s="128"/>
    </row>
    <row r="13" spans="1:10" ht="15.75">
      <c r="A13" s="137" t="s">
        <v>173</v>
      </c>
      <c r="B13" s="128"/>
      <c r="C13" s="138" t="s">
        <v>168</v>
      </c>
      <c r="D13" s="121" t="s">
        <v>168</v>
      </c>
      <c r="E13" s="121" t="s">
        <v>168</v>
      </c>
      <c r="F13" s="121" t="s">
        <v>168</v>
      </c>
      <c r="G13" s="121" t="s">
        <v>168</v>
      </c>
      <c r="H13" s="121" t="s">
        <v>168</v>
      </c>
      <c r="I13" s="121" t="s">
        <v>168</v>
      </c>
      <c r="J13" s="121" t="s">
        <v>168</v>
      </c>
    </row>
    <row r="14" spans="1:10" ht="15.75">
      <c r="A14" s="132"/>
      <c r="B14" s="128"/>
      <c r="C14" s="128"/>
      <c r="D14" s="128"/>
      <c r="E14" s="128"/>
      <c r="F14" s="128"/>
      <c r="G14" s="128"/>
      <c r="H14" s="128"/>
      <c r="I14" s="128"/>
      <c r="J14" s="128"/>
    </row>
    <row r="15" spans="1:10" ht="15.75">
      <c r="A15" s="139" t="s">
        <v>174</v>
      </c>
      <c r="B15" s="128"/>
      <c r="C15" s="128"/>
      <c r="D15" s="128"/>
      <c r="E15" s="128"/>
      <c r="F15" s="128"/>
      <c r="G15" s="128"/>
      <c r="H15" s="140" t="s">
        <v>168</v>
      </c>
      <c r="I15" s="121" t="s">
        <v>168</v>
      </c>
      <c r="J15" s="121" t="s">
        <v>168</v>
      </c>
    </row>
    <row r="16" spans="1:10" ht="15.75">
      <c r="A16" s="132"/>
      <c r="B16" s="128"/>
      <c r="C16" s="128"/>
      <c r="D16" s="128"/>
      <c r="E16" s="128"/>
      <c r="F16" s="128"/>
      <c r="G16" s="128"/>
      <c r="H16" s="128"/>
      <c r="I16" s="128"/>
      <c r="J16" s="128"/>
    </row>
    <row r="17" spans="1:10" ht="15.75">
      <c r="A17" s="141" t="s">
        <v>175</v>
      </c>
      <c r="B17" s="128"/>
      <c r="C17" s="128"/>
      <c r="D17" s="128"/>
      <c r="E17" s="142" t="s">
        <v>168</v>
      </c>
      <c r="F17" s="121" t="s">
        <v>168</v>
      </c>
      <c r="G17" s="121" t="s">
        <v>168</v>
      </c>
      <c r="H17" s="121" t="s">
        <v>168</v>
      </c>
      <c r="I17" s="121" t="s">
        <v>168</v>
      </c>
      <c r="J17" s="121" t="s">
        <v>168</v>
      </c>
    </row>
    <row r="18" spans="1:10" ht="15.75">
      <c r="A18" s="132"/>
      <c r="B18" s="128"/>
      <c r="C18" s="128"/>
      <c r="D18" s="128"/>
      <c r="E18" s="128"/>
      <c r="F18" s="128"/>
      <c r="G18" s="128"/>
      <c r="H18" s="128"/>
      <c r="I18" s="128"/>
      <c r="J18" s="128"/>
    </row>
    <row r="19" spans="1:10" ht="15.75">
      <c r="A19" s="130" t="s">
        <v>176</v>
      </c>
      <c r="B19" s="128"/>
      <c r="C19" s="128"/>
      <c r="D19" s="128"/>
      <c r="E19" s="128"/>
      <c r="F19" s="128"/>
      <c r="G19" s="128"/>
      <c r="H19" s="128"/>
      <c r="I19" s="131" t="s">
        <v>168</v>
      </c>
      <c r="J19" s="121" t="s">
        <v>168</v>
      </c>
    </row>
    <row r="20" spans="2:10" ht="15.75">
      <c r="B20" s="128"/>
      <c r="C20" s="128"/>
      <c r="D20" s="128"/>
      <c r="E20" s="128"/>
      <c r="F20" s="128"/>
      <c r="G20" s="128"/>
      <c r="H20" s="128"/>
      <c r="I20" s="128"/>
      <c r="J20" s="128"/>
    </row>
    <row r="22" spans="2:10" ht="15.75" customHeight="1">
      <c r="B22" s="143" t="s">
        <v>177</v>
      </c>
      <c r="C22" s="143"/>
      <c r="D22" s="143"/>
      <c r="E22" s="143"/>
      <c r="F22" s="143"/>
      <c r="G22" s="143"/>
      <c r="H22" s="143"/>
      <c r="I22" s="143"/>
      <c r="J22" s="143"/>
    </row>
  </sheetData>
  <sheetProtection selectLockedCells="1" selectUnlockedCells="1"/>
  <mergeCells count="3">
    <mergeCell ref="A1:H1"/>
    <mergeCell ref="A2:H2"/>
    <mergeCell ref="B22:J25"/>
  </mergeCells>
  <printOptions/>
  <pageMargins left="0.7875" right="0.7875" top="1.0527777777777778" bottom="1.0527777777777778" header="0.7875" footer="0.7875"/>
  <pageSetup horizontalDpi="300" verticalDpi="300" orientation="portrait"/>
  <headerFooter alignWithMargins="0">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68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IPv4 and IPv6 Network Structure Planning</dc:title>
  <dc:subject/>
  <dc:creator>Administrator</dc:creator>
  <cp:keywords>Copyright 2013-2019, Douglas Barton, dougb@dougbarton.us, All Rights Reserved</cp:keywords>
  <dc:description/>
  <cp:lastModifiedBy/>
  <dcterms:created xsi:type="dcterms:W3CDTF">2012-11-15T01:50:46Z</dcterms:created>
  <dcterms:modified xsi:type="dcterms:W3CDTF">2019-05-22T15:57:21Z</dcterms:modified>
  <cp:category/>
  <cp:version/>
  <cp:contentType/>
  <cp:contentStatus/>
  <cp:revision>11</cp:revision>
</cp:coreProperties>
</file>